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erglick/Downloads/"/>
    </mc:Choice>
  </mc:AlternateContent>
  <xr:revisionPtr revIDLastSave="0" documentId="8_{294EDF9F-89EC-8E4F-9B75-5676E274A021}" xr6:coauthVersionLast="47" xr6:coauthVersionMax="47" xr10:uidLastSave="{00000000-0000-0000-0000-000000000000}"/>
  <bookViews>
    <workbookView xWindow="20900" yWindow="3700" windowWidth="25800" windowHeight="21160" activeTab="1" xr2:uid="{00000000-000D-0000-FFFF-FFFF00000000}"/>
  </bookViews>
  <sheets>
    <sheet name="Periodicals In-County" sheetId="7" r:id="rId1"/>
    <sheet name="Periodicals Outside County" sheetId="9" r:id="rId2"/>
    <sheet name="Mktg CR Ltr-Flt" sheetId="8" r:id="rId3"/>
    <sheet name="6 Oz MM Flat Examples" sheetId="10" r:id="rId4"/>
  </sheets>
  <definedNames>
    <definedName name="_xlnm.Print_Titles" localSheetId="2">'Mktg CR Ltr-Flt'!$1:$1</definedName>
    <definedName name="_xlnm.Print_Titles" localSheetId="0">'Periodicals In-County'!#REF!</definedName>
    <definedName name="_xlnm.Print_Titles" localSheetId="1">'Periodicals Outside County'!$1:$3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0" l="1"/>
  <c r="G23" i="10"/>
  <c r="G22" i="10"/>
  <c r="G21" i="10"/>
  <c r="G20" i="10"/>
  <c r="G19" i="10"/>
  <c r="G18" i="10"/>
  <c r="G17" i="10"/>
  <c r="G16" i="10"/>
  <c r="G15" i="10"/>
  <c r="G14" i="10"/>
  <c r="H14" i="10" s="1"/>
  <c r="G13" i="10"/>
  <c r="H19" i="10"/>
  <c r="H13" i="10"/>
  <c r="G12" i="10"/>
  <c r="H12" i="10" s="1"/>
  <c r="G11" i="10"/>
  <c r="H22" i="10"/>
  <c r="H21" i="10"/>
  <c r="H18" i="10"/>
  <c r="H17" i="10"/>
  <c r="G10" i="10"/>
  <c r="G9" i="10"/>
  <c r="G8" i="10"/>
  <c r="G7" i="10"/>
  <c r="H23" i="10"/>
  <c r="H15" i="10"/>
  <c r="H11" i="10"/>
  <c r="H10" i="10"/>
  <c r="H9" i="10"/>
  <c r="H8" i="10"/>
  <c r="H16" i="10"/>
  <c r="H20" i="10"/>
  <c r="H24" i="10"/>
  <c r="H7" i="10"/>
  <c r="H80" i="8"/>
  <c r="H79" i="8"/>
  <c r="H78" i="8"/>
  <c r="H77" i="8"/>
  <c r="F24" i="10" l="1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H92" i="8"/>
  <c r="G92" i="8"/>
  <c r="H90" i="8"/>
  <c r="G90" i="8"/>
  <c r="H86" i="8"/>
  <c r="G86" i="8"/>
  <c r="H85" i="8"/>
  <c r="G85" i="8"/>
  <c r="H84" i="8"/>
  <c r="G84" i="8"/>
  <c r="H83" i="8"/>
  <c r="G83" i="8"/>
  <c r="G80" i="8"/>
  <c r="G79" i="8"/>
  <c r="G78" i="8"/>
  <c r="G77" i="8"/>
  <c r="H65" i="8"/>
  <c r="G65" i="8"/>
  <c r="H64" i="8"/>
  <c r="G64" i="8"/>
  <c r="H63" i="8"/>
  <c r="G63" i="8"/>
  <c r="H62" i="8"/>
  <c r="G62" i="8"/>
  <c r="H59" i="8"/>
  <c r="G59" i="8"/>
  <c r="H58" i="8"/>
  <c r="G58" i="8"/>
  <c r="H57" i="8"/>
  <c r="G57" i="8"/>
  <c r="H56" i="8"/>
  <c r="G56" i="8"/>
  <c r="H53" i="8"/>
  <c r="G53" i="8"/>
  <c r="H52" i="8"/>
  <c r="G52" i="8"/>
  <c r="H51" i="8"/>
  <c r="G51" i="8"/>
  <c r="H50" i="8"/>
  <c r="G50" i="8"/>
  <c r="H47" i="8"/>
  <c r="G47" i="8"/>
  <c r="H46" i="8"/>
  <c r="G46" i="8"/>
  <c r="H45" i="8"/>
  <c r="G45" i="8"/>
  <c r="H44" i="8"/>
  <c r="G44" i="8"/>
  <c r="H41" i="8"/>
  <c r="G41" i="8"/>
  <c r="H40" i="8"/>
  <c r="G40" i="8"/>
  <c r="H39" i="8"/>
  <c r="G39" i="8"/>
  <c r="H38" i="8"/>
  <c r="G38" i="8"/>
  <c r="H25" i="8"/>
  <c r="G25" i="8"/>
  <c r="H24" i="8"/>
  <c r="G24" i="8"/>
  <c r="H23" i="8"/>
  <c r="G23" i="8"/>
  <c r="H20" i="8"/>
  <c r="G20" i="8"/>
  <c r="H19" i="8"/>
  <c r="G19" i="8"/>
  <c r="H18" i="8"/>
  <c r="G18" i="8"/>
  <c r="H15" i="8"/>
  <c r="G15" i="8"/>
  <c r="H14" i="8"/>
  <c r="G14" i="8"/>
  <c r="H13" i="8"/>
  <c r="G13" i="8"/>
  <c r="H10" i="8"/>
  <c r="G10" i="8"/>
  <c r="H9" i="8"/>
  <c r="G9" i="8"/>
  <c r="H8" i="8"/>
  <c r="G8" i="8"/>
  <c r="H140" i="9"/>
  <c r="G140" i="9"/>
  <c r="H139" i="9"/>
  <c r="G139" i="9"/>
  <c r="H138" i="9"/>
  <c r="G138" i="9"/>
  <c r="H136" i="9"/>
  <c r="G136" i="9"/>
  <c r="H135" i="9"/>
  <c r="G135" i="9"/>
  <c r="H134" i="9"/>
  <c r="G134" i="9"/>
  <c r="H133" i="9"/>
  <c r="G133" i="9"/>
  <c r="H132" i="9"/>
  <c r="G132" i="9"/>
  <c r="H130" i="9"/>
  <c r="G130" i="9"/>
  <c r="H129" i="9"/>
  <c r="G129" i="9"/>
  <c r="H128" i="9"/>
  <c r="G128" i="9"/>
  <c r="H127" i="9"/>
  <c r="G127" i="9"/>
  <c r="H125" i="9"/>
  <c r="G125" i="9"/>
  <c r="H124" i="9"/>
  <c r="G124" i="9"/>
  <c r="H123" i="9"/>
  <c r="G123" i="9"/>
  <c r="H122" i="9"/>
  <c r="G122" i="9"/>
  <c r="H120" i="9"/>
  <c r="G120" i="9"/>
  <c r="H119" i="9"/>
  <c r="G119" i="9"/>
  <c r="H118" i="9"/>
  <c r="G118" i="9"/>
  <c r="H116" i="9"/>
  <c r="G116" i="9"/>
  <c r="H113" i="9"/>
  <c r="G113" i="9"/>
  <c r="H112" i="9"/>
  <c r="G112" i="9"/>
  <c r="H111" i="9"/>
  <c r="G111" i="9"/>
  <c r="H110" i="9"/>
  <c r="G110" i="9"/>
  <c r="H109" i="9"/>
  <c r="G109" i="9"/>
  <c r="H107" i="9"/>
  <c r="G107" i="9"/>
  <c r="H106" i="9"/>
  <c r="G106" i="9"/>
  <c r="H105" i="9"/>
  <c r="G105" i="9"/>
  <c r="H104" i="9"/>
  <c r="G104" i="9"/>
  <c r="H102" i="9"/>
  <c r="G102" i="9"/>
  <c r="H101" i="9"/>
  <c r="G101" i="9"/>
  <c r="H100" i="9"/>
  <c r="G100" i="9"/>
  <c r="H98" i="9"/>
  <c r="G98" i="9"/>
  <c r="H95" i="9"/>
  <c r="G95" i="9"/>
  <c r="H94" i="9"/>
  <c r="G94" i="9"/>
  <c r="H93" i="9"/>
  <c r="G93" i="9"/>
  <c r="H92" i="9"/>
  <c r="G92" i="9"/>
  <c r="H91" i="9"/>
  <c r="G91" i="9"/>
  <c r="H89" i="9"/>
  <c r="G89" i="9"/>
  <c r="H88" i="9"/>
  <c r="G88" i="9"/>
  <c r="H87" i="9"/>
  <c r="G87" i="9"/>
  <c r="H86" i="9"/>
  <c r="G86" i="9"/>
  <c r="H84" i="9"/>
  <c r="G84" i="9"/>
  <c r="H83" i="9"/>
  <c r="G83" i="9"/>
  <c r="H82" i="9"/>
  <c r="G82" i="9"/>
  <c r="H80" i="9"/>
  <c r="G80" i="9"/>
  <c r="H77" i="9"/>
  <c r="G77" i="9"/>
  <c r="H76" i="9"/>
  <c r="G76" i="9"/>
  <c r="H74" i="9"/>
  <c r="G74" i="9"/>
  <c r="H73" i="9"/>
  <c r="G73" i="9"/>
  <c r="H72" i="9"/>
  <c r="G72" i="9"/>
  <c r="H70" i="9"/>
  <c r="G70" i="9"/>
  <c r="H69" i="9"/>
  <c r="G69" i="9"/>
  <c r="H68" i="9"/>
  <c r="G68" i="9"/>
  <c r="H67" i="9"/>
  <c r="G67" i="9"/>
  <c r="H65" i="9"/>
  <c r="G65" i="9"/>
  <c r="H64" i="9"/>
  <c r="G64" i="9"/>
  <c r="H63" i="9"/>
  <c r="G63" i="9"/>
  <c r="H62" i="9"/>
  <c r="G62" i="9"/>
  <c r="H61" i="9"/>
  <c r="G61" i="9"/>
  <c r="H59" i="9"/>
  <c r="G59" i="9"/>
  <c r="H58" i="9"/>
  <c r="G58" i="9"/>
  <c r="H57" i="9"/>
  <c r="G57" i="9"/>
  <c r="H56" i="9"/>
  <c r="G56" i="9"/>
  <c r="H55" i="9"/>
  <c r="G55" i="9"/>
  <c r="H54" i="9"/>
  <c r="G54" i="9"/>
  <c r="H51" i="9"/>
  <c r="G51" i="9"/>
  <c r="H50" i="9"/>
  <c r="G50" i="9"/>
  <c r="H49" i="9"/>
  <c r="G49" i="9"/>
  <c r="H48" i="9"/>
  <c r="G48" i="9"/>
  <c r="H47" i="9"/>
  <c r="G47" i="9"/>
  <c r="H45" i="9"/>
  <c r="G45" i="9"/>
  <c r="H44" i="9"/>
  <c r="G44" i="9"/>
  <c r="H43" i="9"/>
  <c r="G43" i="9"/>
  <c r="H42" i="9"/>
  <c r="G42" i="9"/>
  <c r="H41" i="9"/>
  <c r="G41" i="9"/>
  <c r="H39" i="9"/>
  <c r="G39" i="9"/>
  <c r="H38" i="9"/>
  <c r="G38" i="9"/>
  <c r="H37" i="9"/>
  <c r="G37" i="9"/>
  <c r="H36" i="9"/>
  <c r="G36" i="9"/>
  <c r="H35" i="9"/>
  <c r="G35" i="9"/>
  <c r="H33" i="9"/>
  <c r="G33" i="9"/>
  <c r="H32" i="9"/>
  <c r="G32" i="9"/>
  <c r="H31" i="9"/>
  <c r="G31" i="9"/>
  <c r="H30" i="9"/>
  <c r="G30" i="9"/>
  <c r="H29" i="9"/>
  <c r="G29" i="9"/>
  <c r="H27" i="9"/>
  <c r="G27" i="9"/>
  <c r="H26" i="9"/>
  <c r="G26" i="9"/>
  <c r="H25" i="9"/>
  <c r="G25" i="9"/>
  <c r="H24" i="9"/>
  <c r="G24" i="9"/>
  <c r="H23" i="9"/>
  <c r="G23" i="9"/>
  <c r="H20" i="9"/>
  <c r="G20" i="9"/>
  <c r="H19" i="9"/>
  <c r="G19" i="9"/>
  <c r="H18" i="9"/>
  <c r="G18" i="9"/>
  <c r="H17" i="9"/>
  <c r="G17" i="9"/>
  <c r="H14" i="9"/>
  <c r="G14" i="9"/>
  <c r="H13" i="9"/>
  <c r="G13" i="9"/>
  <c r="H12" i="9"/>
  <c r="G12" i="9"/>
  <c r="H11" i="9"/>
  <c r="G11" i="9"/>
  <c r="H9" i="9"/>
  <c r="G9" i="9"/>
  <c r="H8" i="9"/>
  <c r="G8" i="9"/>
  <c r="H7" i="9"/>
  <c r="G7" i="9"/>
  <c r="H6" i="9"/>
  <c r="G6" i="9"/>
  <c r="G26" i="7"/>
  <c r="H26" i="7"/>
  <c r="H22" i="7"/>
  <c r="G22" i="7"/>
  <c r="H21" i="7"/>
  <c r="G21" i="7"/>
  <c r="H20" i="7"/>
  <c r="G20" i="7"/>
  <c r="H19" i="7"/>
  <c r="G19" i="7"/>
  <c r="H18" i="7"/>
  <c r="G18" i="7"/>
  <c r="H17" i="7"/>
  <c r="G17" i="7"/>
  <c r="H15" i="7"/>
  <c r="G15" i="7"/>
  <c r="H14" i="7"/>
  <c r="G14" i="7"/>
  <c r="H13" i="7"/>
  <c r="G13" i="7"/>
  <c r="H11" i="7"/>
  <c r="G11" i="7"/>
  <c r="H10" i="7"/>
  <c r="G10" i="7"/>
  <c r="H9" i="7"/>
  <c r="G9" i="7"/>
  <c r="H6" i="7"/>
  <c r="G6" i="7"/>
  <c r="H5" i="7"/>
  <c r="G5" i="7"/>
  <c r="H27" i="7"/>
  <c r="G27" i="7"/>
  <c r="H25" i="7"/>
  <c r="G25" i="7"/>
  <c r="H24" i="7"/>
  <c r="G24" i="7"/>
</calcChain>
</file>

<file path=xl/sharedStrings.xml><?xml version="1.0" encoding="utf-8"?>
<sst xmlns="http://schemas.openxmlformats.org/spreadsheetml/2006/main" count="446" uniqueCount="118">
  <si>
    <t>Mixed ADC</t>
  </si>
  <si>
    <t>ADC</t>
  </si>
  <si>
    <t>Basic</t>
  </si>
  <si>
    <t>Saturation</t>
  </si>
  <si>
    <t>Rate Element</t>
  </si>
  <si>
    <t>Type</t>
  </si>
  <si>
    <t>Current Rate</t>
  </si>
  <si>
    <t>Announced Rate</t>
  </si>
  <si>
    <t xml:space="preserve">Advertising Pounds </t>
  </si>
  <si>
    <t>Destinating Delivery Unit</t>
  </si>
  <si>
    <t>POUNDS</t>
  </si>
  <si>
    <t>Destinating SCF</t>
  </si>
  <si>
    <t>Editorial Pounds</t>
  </si>
  <si>
    <t>Science of Agriculture</t>
  </si>
  <si>
    <t>PIECE RATES</t>
  </si>
  <si>
    <t>PIECES</t>
  </si>
  <si>
    <t>SCF/3-DIGIT BUNDLE PIECES</t>
  </si>
  <si>
    <t>5-DIGIT BUNDLE PIECES</t>
  </si>
  <si>
    <t>CARRIER ROUTE BUNDLE PIECES</t>
  </si>
  <si>
    <t>High Density</t>
  </si>
  <si>
    <t>Firm Bundle</t>
  </si>
  <si>
    <t>PC DISC</t>
  </si>
  <si>
    <t>BUNDLE RATES</t>
  </si>
  <si>
    <t>BUNDLES</t>
  </si>
  <si>
    <t>5-Digit Bundle</t>
  </si>
  <si>
    <t>SACKS</t>
  </si>
  <si>
    <t>DSCF Entry</t>
  </si>
  <si>
    <t>DDU Entry</t>
  </si>
  <si>
    <t>PALLET RATES</t>
  </si>
  <si>
    <t>PALLETS</t>
  </si>
  <si>
    <t>3-Digit/SCF Pallet</t>
  </si>
  <si>
    <t>5-Digit Pallet</t>
  </si>
  <si>
    <t>*Authorized Nonprofit and Classroom publications and publications that meet the standards for Limited Circulation publications and Limited Circulation Science-of-Agriculture publications receive 5% off the total Outside-County postage excluding the postage for advertising pounds.</t>
  </si>
  <si>
    <t>PERIODICALS OUTSIDE COUNTY</t>
  </si>
  <si>
    <t>PERCENTAGE EDITORIAL DISCOUNT</t>
  </si>
  <si>
    <t>Origin Entry</t>
  </si>
  <si>
    <t>DNDC Entry</t>
  </si>
  <si>
    <t>MIXED ADC BUNDLE PIECES</t>
  </si>
  <si>
    <t>ADC BUNDLE PIECES</t>
  </si>
  <si>
    <t>Destinating ADC</t>
  </si>
  <si>
    <t>DADC Entry</t>
  </si>
  <si>
    <t>ADC Pallet</t>
  </si>
  <si>
    <t>FULL-SERVICE IMB DISCOUNT</t>
  </si>
  <si>
    <t>Mixed ADC Pallet</t>
  </si>
  <si>
    <t>3-Digit/SCF</t>
  </si>
  <si>
    <t>5-Digit/Carrier Route</t>
  </si>
  <si>
    <t>CR Pallet</t>
  </si>
  <si>
    <t>Carrier Route Bundle</t>
  </si>
  <si>
    <t>Change (%)</t>
  </si>
  <si>
    <t>SEAMLESS ACCEPTANCE DISCOUNT</t>
  </si>
  <si>
    <t>Mixed ADC Bundle</t>
  </si>
  <si>
    <t>ADC Bundle</t>
  </si>
  <si>
    <t>3-Digit/SCF Bundle</t>
  </si>
  <si>
    <t>TRAY RATES</t>
  </si>
  <si>
    <t>SACK RATES</t>
  </si>
  <si>
    <t>Nonbarcoded Nonmachinable Flats and Parcels</t>
  </si>
  <si>
    <t>Nonbarcoded Machinable</t>
  </si>
  <si>
    <t>Barcoded Nonmachinable</t>
  </si>
  <si>
    <t>Barcoded Machinable</t>
  </si>
  <si>
    <t>Barcoded Letter</t>
  </si>
  <si>
    <t>RIDE-ALONG</t>
  </si>
  <si>
    <t>Zones 1-9</t>
  </si>
  <si>
    <t>Mixed ADC Container</t>
  </si>
  <si>
    <t>ADC Container</t>
  </si>
  <si>
    <t>3-Digit/SCF Container</t>
  </si>
  <si>
    <t>5-Digit Container</t>
  </si>
  <si>
    <t>Carrier Route Container</t>
  </si>
  <si>
    <t>Change</t>
  </si>
  <si>
    <t>USPS MARKETING MAIL</t>
  </si>
  <si>
    <t>Current Rates</t>
  </si>
  <si>
    <t>Announced Rates</t>
  </si>
  <si>
    <t>Percent Change</t>
  </si>
  <si>
    <t>Origin</t>
  </si>
  <si>
    <t>5-Digit</t>
  </si>
  <si>
    <t>DNDC</t>
  </si>
  <si>
    <t>DSCF</t>
  </si>
  <si>
    <t>3-Digit</t>
  </si>
  <si>
    <t>Flats, containerization discounts</t>
  </si>
  <si>
    <t>N/A</t>
  </si>
  <si>
    <t>High Density Plus</t>
  </si>
  <si>
    <t>Seamless Acceptance Discount</t>
  </si>
  <si>
    <t xml:space="preserve">COMMERCIAL CARRIER ROUTE  </t>
  </si>
  <si>
    <t>DDU</t>
  </si>
  <si>
    <t>Full-Service IMB Discount</t>
  </si>
  <si>
    <t>PERIODICALS IN-COUNTY</t>
  </si>
  <si>
    <t>Non-Destinating Delivery Unit</t>
  </si>
  <si>
    <t>POUND RATES</t>
  </si>
  <si>
    <t>Automation Letters</t>
  </si>
  <si>
    <t>Automation Flats</t>
  </si>
  <si>
    <t>Nonautomation Letters, Flats, and Parcels</t>
  </si>
  <si>
    <t>Carrier Route Basic</t>
  </si>
  <si>
    <t>DDU DISCOUNT</t>
  </si>
  <si>
    <t>Pound Rates</t>
  </si>
  <si>
    <t>Letters, piece rate (Automation)</t>
  </si>
  <si>
    <t>Letters, containerization discounts</t>
  </si>
  <si>
    <t>SCF Pallet Discount</t>
  </si>
  <si>
    <t>Saturation/EDDM</t>
  </si>
  <si>
    <t>Flats, piece rate</t>
  </si>
  <si>
    <t>EDDM</t>
  </si>
  <si>
    <t>Other discounts, letters and flats</t>
  </si>
  <si>
    <t>Flats, pound rate</t>
  </si>
  <si>
    <t>Entry Point</t>
  </si>
  <si>
    <t>Presort Level</t>
  </si>
  <si>
    <t xml:space="preserve">Current </t>
  </si>
  <si>
    <t>$ Per Thousand</t>
  </si>
  <si>
    <t>Announced</t>
  </si>
  <si>
    <t>Container Discount</t>
  </si>
  <si>
    <t>No</t>
  </si>
  <si>
    <t>SCF</t>
  </si>
  <si>
    <t>Rate Comparison for 6-Ounce Commercial Marketing Mail Flat</t>
  </si>
  <si>
    <t>Note: Unlike under the current pricing, the July 2023 pound rate will be applied only to the portion of the weight of the piece above 4 ounces. Thus, the current and announced pound rates are not directly comparable.</t>
  </si>
  <si>
    <t>Basic, High Density</t>
  </si>
  <si>
    <t>High Density Plus, EDDM, Saturation</t>
  </si>
  <si>
    <t>Direct Container Discount</t>
  </si>
  <si>
    <t>Marriage Mail Incentive</t>
  </si>
  <si>
    <t>$0.020 - $0.030</t>
  </si>
  <si>
    <t>Direct Container</t>
  </si>
  <si>
    <t>TRAYS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</si>
</sst>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"/>
    <numFmt numFmtId="165" formatCode="0.0%"/>
    <numFmt numFmtId="166" formatCode="General_)"/>
  </numFmts>
  <fonts count="13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2">
    <xf numFmtId="0" fontId="0" fillId="0" borderId="0" xfId="0"/>
    <xf numFmtId="164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165" fontId="4" fillId="0" borderId="0" xfId="2" applyNumberFormat="1" applyFont="1" applyFill="1"/>
    <xf numFmtId="166" fontId="4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6" fontId="4" fillId="0" borderId="0" xfId="0" applyNumberFormat="1" applyFont="1"/>
    <xf numFmtId="166" fontId="2" fillId="0" borderId="0" xfId="0" applyNumberFormat="1" applyFont="1"/>
    <xf numFmtId="166" fontId="1" fillId="0" borderId="0" xfId="0" applyNumberFormat="1" applyFont="1" applyAlignment="1">
      <alignment horizontal="center"/>
    </xf>
    <xf numFmtId="164" fontId="4" fillId="0" borderId="0" xfId="1" applyNumberFormat="1" applyFont="1" applyFill="1" applyAlignment="1"/>
    <xf numFmtId="0" fontId="9" fillId="0" borderId="0" xfId="0" applyFont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10" fillId="0" borderId="4" xfId="0" applyFont="1" applyBorder="1"/>
    <xf numFmtId="0" fontId="0" fillId="0" borderId="5" xfId="0" applyBorder="1"/>
    <xf numFmtId="0" fontId="0" fillId="0" borderId="4" xfId="0" applyBorder="1"/>
    <xf numFmtId="16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3" fillId="0" borderId="0" xfId="0" applyFont="1"/>
    <xf numFmtId="165" fontId="3" fillId="0" borderId="5" xfId="0" applyNumberFormat="1" applyFont="1" applyBorder="1" applyAlignment="1">
      <alignment horizontal="center"/>
    </xf>
    <xf numFmtId="0" fontId="9" fillId="0" borderId="4" xfId="0" applyFont="1" applyBorder="1"/>
    <xf numFmtId="0" fontId="0" fillId="0" borderId="6" xfId="0" applyBorder="1"/>
    <xf numFmtId="0" fontId="9" fillId="0" borderId="7" xfId="0" applyFont="1" applyBorder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0" fillId="0" borderId="3" xfId="0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44" fontId="0" fillId="0" borderId="0" xfId="5" applyFont="1" applyBorder="1"/>
    <xf numFmtId="165" fontId="0" fillId="0" borderId="0" xfId="6" applyNumberFormat="1" applyFont="1"/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7">
    <cellStyle name="Currency" xfId="5" builtinId="4"/>
    <cellStyle name="Currency 2" xfId="1" xr:uid="{00000000-0005-0000-0000-000000000000}"/>
    <cellStyle name="Followed Hyperlink" xfId="4" builtinId="9" hidden="1"/>
    <cellStyle name="Hyperlink" xfId="3" builtinId="8" hidden="1"/>
    <cellStyle name="Normal" xfId="0" builtinId="0"/>
    <cellStyle name="Percent" xfId="6" builtinId="5"/>
    <cellStyle name="Percent 2" xfId="2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zoomScale="85" zoomScaleNormal="85" workbookViewId="0">
      <selection sqref="A1:H1"/>
    </sheetView>
  </sheetViews>
  <sheetFormatPr baseColWidth="10" defaultColWidth="8.83203125" defaultRowHeight="14" x14ac:dyDescent="0.15"/>
  <cols>
    <col min="1" max="1" width="2.83203125" style="6" customWidth="1"/>
    <col min="2" max="2" width="2.5" style="6" customWidth="1"/>
    <col min="3" max="3" width="49.33203125" style="6" customWidth="1"/>
    <col min="4" max="4" width="12.5" style="7" customWidth="1"/>
    <col min="5" max="7" width="16.5" style="8" customWidth="1"/>
    <col min="8" max="8" width="16.5" style="6" customWidth="1"/>
    <col min="9" max="257" width="11.5" customWidth="1"/>
  </cols>
  <sheetData>
    <row r="1" spans="1:8" x14ac:dyDescent="0.15">
      <c r="A1" s="51" t="s">
        <v>84</v>
      </c>
      <c r="B1" s="51"/>
      <c r="C1" s="51"/>
      <c r="D1" s="51"/>
      <c r="E1" s="51"/>
      <c r="F1" s="51"/>
      <c r="G1" s="51"/>
      <c r="H1" s="51"/>
    </row>
    <row r="3" spans="1:8" ht="15" x14ac:dyDescent="0.15">
      <c r="A3" s="52" t="s">
        <v>4</v>
      </c>
      <c r="B3" s="52"/>
      <c r="C3" s="52"/>
      <c r="D3" s="13" t="s">
        <v>5</v>
      </c>
      <c r="E3" s="9" t="s">
        <v>6</v>
      </c>
      <c r="F3" s="9" t="s">
        <v>7</v>
      </c>
      <c r="G3" s="10" t="s">
        <v>67</v>
      </c>
      <c r="H3" s="10" t="s">
        <v>48</v>
      </c>
    </row>
    <row r="4" spans="1:8" x14ac:dyDescent="0.15">
      <c r="A4" s="11" t="s">
        <v>86</v>
      </c>
    </row>
    <row r="5" spans="1:8" x14ac:dyDescent="0.15">
      <c r="C5" s="6" t="s">
        <v>9</v>
      </c>
      <c r="D5" s="5" t="s">
        <v>10</v>
      </c>
      <c r="E5" s="8">
        <v>0.156</v>
      </c>
      <c r="F5" s="8">
        <v>0.156</v>
      </c>
      <c r="G5" s="1">
        <f>F5-E5</f>
        <v>0</v>
      </c>
      <c r="H5" s="3">
        <f>(F5-E5)/E5</f>
        <v>0</v>
      </c>
    </row>
    <row r="6" spans="1:8" x14ac:dyDescent="0.15">
      <c r="C6" s="6" t="s">
        <v>85</v>
      </c>
      <c r="D6" s="5" t="s">
        <v>10</v>
      </c>
      <c r="E6" s="8">
        <v>0.20399999999999999</v>
      </c>
      <c r="F6" s="8">
        <v>0.20399999999999999</v>
      </c>
      <c r="G6" s="1">
        <f t="shared" ref="G6" si="0">F6-E6</f>
        <v>0</v>
      </c>
      <c r="H6" s="3">
        <f t="shared" ref="H6" si="1">(F6-E6)/E6</f>
        <v>0</v>
      </c>
    </row>
    <row r="7" spans="1:8" x14ac:dyDescent="0.15">
      <c r="A7" s="11" t="s">
        <v>14</v>
      </c>
    </row>
    <row r="8" spans="1:8" x14ac:dyDescent="0.15">
      <c r="B8" s="6" t="s">
        <v>87</v>
      </c>
    </row>
    <row r="9" spans="1:8" x14ac:dyDescent="0.15">
      <c r="C9" s="6" t="s">
        <v>2</v>
      </c>
      <c r="D9" s="5" t="s">
        <v>15</v>
      </c>
      <c r="E9" s="8">
        <v>9.0999999999999998E-2</v>
      </c>
      <c r="F9" s="8">
        <v>9.0999999999999998E-2</v>
      </c>
      <c r="G9" s="1">
        <f t="shared" ref="G9:G11" si="2">F9-E9</f>
        <v>0</v>
      </c>
      <c r="H9" s="3">
        <f t="shared" ref="H9:H11" si="3">(F9-E9)/E9</f>
        <v>0</v>
      </c>
    </row>
    <row r="10" spans="1:8" x14ac:dyDescent="0.15">
      <c r="C10" s="6" t="s">
        <v>76</v>
      </c>
      <c r="D10" s="5" t="s">
        <v>15</v>
      </c>
      <c r="E10" s="8">
        <v>8.3000000000000004E-2</v>
      </c>
      <c r="F10" s="8">
        <v>8.3000000000000004E-2</v>
      </c>
      <c r="G10" s="1">
        <f t="shared" si="2"/>
        <v>0</v>
      </c>
      <c r="H10" s="3">
        <f t="shared" si="3"/>
        <v>0</v>
      </c>
    </row>
    <row r="11" spans="1:8" x14ac:dyDescent="0.15">
      <c r="C11" s="6" t="s">
        <v>73</v>
      </c>
      <c r="D11" s="5" t="s">
        <v>15</v>
      </c>
      <c r="E11" s="8">
        <v>5.8999999999999997E-2</v>
      </c>
      <c r="F11" s="8">
        <v>5.8999999999999997E-2</v>
      </c>
      <c r="G11" s="1">
        <f t="shared" si="2"/>
        <v>0</v>
      </c>
      <c r="H11" s="3">
        <f t="shared" si="3"/>
        <v>0</v>
      </c>
    </row>
    <row r="12" spans="1:8" x14ac:dyDescent="0.15">
      <c r="B12" s="6" t="s">
        <v>88</v>
      </c>
    </row>
    <row r="13" spans="1:8" x14ac:dyDescent="0.15">
      <c r="C13" s="6" t="s">
        <v>2</v>
      </c>
      <c r="D13" s="5" t="s">
        <v>15</v>
      </c>
      <c r="E13" s="8">
        <v>0.27900000000000003</v>
      </c>
      <c r="F13" s="8">
        <v>0.34499999999999997</v>
      </c>
      <c r="G13" s="1">
        <f t="shared" ref="G13:G15" si="4">F13-E13</f>
        <v>6.5999999999999948E-2</v>
      </c>
      <c r="H13" s="3">
        <f t="shared" ref="H13:H15" si="5">(F13-E13)/E13</f>
        <v>0.23655913978494603</v>
      </c>
    </row>
    <row r="14" spans="1:8" x14ac:dyDescent="0.15">
      <c r="C14" s="6" t="s">
        <v>76</v>
      </c>
      <c r="D14" s="5" t="s">
        <v>15</v>
      </c>
      <c r="E14" s="8">
        <v>0.249</v>
      </c>
      <c r="F14" s="8">
        <v>0.30399999999999999</v>
      </c>
      <c r="G14" s="1">
        <f t="shared" si="4"/>
        <v>5.4999999999999993E-2</v>
      </c>
      <c r="H14" s="3">
        <f t="shared" si="5"/>
        <v>0.22088353413654616</v>
      </c>
    </row>
    <row r="15" spans="1:8" x14ac:dyDescent="0.15">
      <c r="C15" s="6" t="s">
        <v>73</v>
      </c>
      <c r="D15" s="5" t="s">
        <v>15</v>
      </c>
      <c r="E15" s="8">
        <v>0.19800000000000001</v>
      </c>
      <c r="F15" s="8">
        <v>0.24</v>
      </c>
      <c r="G15" s="1">
        <f t="shared" si="4"/>
        <v>4.1999999999999982E-2</v>
      </c>
      <c r="H15" s="3">
        <f t="shared" si="5"/>
        <v>0.21212121212121202</v>
      </c>
    </row>
    <row r="16" spans="1:8" x14ac:dyDescent="0.15">
      <c r="B16" s="6" t="s">
        <v>89</v>
      </c>
    </row>
    <row r="17" spans="1:8" x14ac:dyDescent="0.15">
      <c r="C17" s="6" t="s">
        <v>2</v>
      </c>
      <c r="D17" s="5" t="s">
        <v>15</v>
      </c>
      <c r="E17" s="8">
        <v>0.35599999999999998</v>
      </c>
      <c r="F17" s="8">
        <v>0.42199999999999999</v>
      </c>
      <c r="G17" s="1">
        <f t="shared" ref="G17:G22" si="6">F17-E17</f>
        <v>6.6000000000000003E-2</v>
      </c>
      <c r="H17" s="3">
        <f t="shared" ref="H17:H22" si="7">(F17-E17)/E17</f>
        <v>0.1853932584269663</v>
      </c>
    </row>
    <row r="18" spans="1:8" x14ac:dyDescent="0.15">
      <c r="C18" s="6" t="s">
        <v>76</v>
      </c>
      <c r="D18" s="5" t="s">
        <v>15</v>
      </c>
      <c r="E18" s="8">
        <v>0.314</v>
      </c>
      <c r="F18" s="8">
        <v>0.36899999999999999</v>
      </c>
      <c r="G18" s="1">
        <f t="shared" si="6"/>
        <v>5.4999999999999993E-2</v>
      </c>
      <c r="H18" s="3">
        <f t="shared" si="7"/>
        <v>0.1751592356687898</v>
      </c>
    </row>
    <row r="19" spans="1:8" x14ac:dyDescent="0.15">
      <c r="C19" s="6" t="s">
        <v>73</v>
      </c>
      <c r="D19" s="5" t="s">
        <v>15</v>
      </c>
      <c r="E19" s="8">
        <v>0.25</v>
      </c>
      <c r="F19" s="8">
        <v>0.29199999999999998</v>
      </c>
      <c r="G19" s="1">
        <f t="shared" si="6"/>
        <v>4.1999999999999982E-2</v>
      </c>
      <c r="H19" s="3">
        <f t="shared" si="7"/>
        <v>0.16799999999999993</v>
      </c>
    </row>
    <row r="20" spans="1:8" x14ac:dyDescent="0.15">
      <c r="C20" s="6" t="s">
        <v>90</v>
      </c>
      <c r="D20" s="5" t="s">
        <v>15</v>
      </c>
      <c r="E20" s="8">
        <v>9.4E-2</v>
      </c>
      <c r="F20" s="8">
        <v>0.104</v>
      </c>
      <c r="G20" s="1">
        <f t="shared" si="6"/>
        <v>9.999999999999995E-3</v>
      </c>
      <c r="H20" s="3">
        <f t="shared" si="7"/>
        <v>0.1063829787234042</v>
      </c>
    </row>
    <row r="21" spans="1:8" x14ac:dyDescent="0.15">
      <c r="C21" s="6" t="s">
        <v>19</v>
      </c>
      <c r="D21" s="5" t="s">
        <v>15</v>
      </c>
      <c r="E21" s="8">
        <v>6.3E-2</v>
      </c>
      <c r="F21" s="8">
        <v>7.0000000000000007E-2</v>
      </c>
      <c r="G21" s="1">
        <f t="shared" si="6"/>
        <v>7.0000000000000062E-3</v>
      </c>
      <c r="H21" s="3">
        <f t="shared" si="7"/>
        <v>0.1111111111111112</v>
      </c>
    </row>
    <row r="22" spans="1:8" x14ac:dyDescent="0.15">
      <c r="C22" s="6" t="s">
        <v>3</v>
      </c>
      <c r="D22" s="5" t="s">
        <v>15</v>
      </c>
      <c r="E22" s="8">
        <v>3.9E-2</v>
      </c>
      <c r="F22" s="8">
        <v>4.1000000000000002E-2</v>
      </c>
      <c r="G22" s="1">
        <f t="shared" si="6"/>
        <v>2.0000000000000018E-3</v>
      </c>
      <c r="H22" s="3">
        <f t="shared" si="7"/>
        <v>5.1282051282051329E-2</v>
      </c>
    </row>
    <row r="24" spans="1:8" x14ac:dyDescent="0.15">
      <c r="B24" s="4" t="s">
        <v>42</v>
      </c>
      <c r="C24"/>
      <c r="D24" s="5" t="s">
        <v>21</v>
      </c>
      <c r="E24" s="1">
        <v>1E-3</v>
      </c>
      <c r="F24" s="1">
        <v>1E-3</v>
      </c>
      <c r="G24" s="1">
        <f t="shared" ref="G24:G27" si="8">F24-E24</f>
        <v>0</v>
      </c>
      <c r="H24" s="3">
        <f>(F24-E24)/E24</f>
        <v>0</v>
      </c>
    </row>
    <row r="25" spans="1:8" x14ac:dyDescent="0.15">
      <c r="B25" s="4" t="s">
        <v>49</v>
      </c>
      <c r="C25"/>
      <c r="D25" s="5" t="s">
        <v>21</v>
      </c>
      <c r="E25" s="14">
        <v>1E-3</v>
      </c>
      <c r="F25" s="14">
        <v>1E-3</v>
      </c>
      <c r="G25" s="1">
        <f t="shared" si="8"/>
        <v>0</v>
      </c>
      <c r="H25" s="3">
        <f>(F25-E25)/E25</f>
        <v>0</v>
      </c>
    </row>
    <row r="26" spans="1:8" x14ac:dyDescent="0.15">
      <c r="A26"/>
      <c r="B26" s="11" t="s">
        <v>91</v>
      </c>
      <c r="C26"/>
      <c r="D26" s="5" t="s">
        <v>21</v>
      </c>
      <c r="E26" s="2">
        <v>1.4999999999999999E-2</v>
      </c>
      <c r="F26" s="2">
        <v>1.7999999999999999E-2</v>
      </c>
      <c r="G26" s="1">
        <f t="shared" si="8"/>
        <v>2.9999999999999992E-3</v>
      </c>
      <c r="H26" s="3">
        <f>(F26-E26)/E26</f>
        <v>0.19999999999999996</v>
      </c>
    </row>
    <row r="27" spans="1:8" x14ac:dyDescent="0.15">
      <c r="A27"/>
      <c r="B27" s="11" t="s">
        <v>60</v>
      </c>
      <c r="C27"/>
      <c r="D27" s="7" t="s">
        <v>15</v>
      </c>
      <c r="E27" s="2">
        <v>0.19</v>
      </c>
      <c r="F27" s="2">
        <v>0.191</v>
      </c>
      <c r="G27" s="1">
        <f t="shared" si="8"/>
        <v>1.0000000000000009E-3</v>
      </c>
      <c r="H27" s="3">
        <f>(F27-E27)/E27</f>
        <v>5.2631578947368463E-3</v>
      </c>
    </row>
    <row r="29" spans="1:8" x14ac:dyDescent="0.15">
      <c r="A29"/>
      <c r="C29" s="11"/>
      <c r="E29" s="2"/>
      <c r="F29" s="2"/>
      <c r="G29" s="2"/>
      <c r="H29" s="3"/>
    </row>
  </sheetData>
  <mergeCells count="2">
    <mergeCell ref="A1:H1"/>
    <mergeCell ref="A3:C3"/>
  </mergeCells>
  <pageMargins left="0.75" right="0.75" top="1" bottom="1" header="0.5" footer="0.5"/>
  <pageSetup scale="72" fitToHeight="3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0340-C721-4CE5-B9CD-E7757B69A36F}">
  <dimension ref="A1:H143"/>
  <sheetViews>
    <sheetView tabSelected="1" zoomScale="85" zoomScaleNormal="85" workbookViewId="0">
      <selection activeCell="F51" sqref="F51"/>
    </sheetView>
  </sheetViews>
  <sheetFormatPr baseColWidth="10" defaultColWidth="8.83203125" defaultRowHeight="14" x14ac:dyDescent="0.15"/>
  <cols>
    <col min="1" max="1" width="2.83203125" style="6" customWidth="1"/>
    <col min="2" max="2" width="2.5" style="6" customWidth="1"/>
    <col min="3" max="3" width="49.33203125" style="6" customWidth="1"/>
    <col min="4" max="4" width="12.5" style="7" customWidth="1"/>
    <col min="5" max="7" width="16.5" style="8" customWidth="1"/>
    <col min="8" max="8" width="16.5" style="6" customWidth="1"/>
    <col min="9" max="257" width="11.5" customWidth="1"/>
  </cols>
  <sheetData>
    <row r="1" spans="1:8" x14ac:dyDescent="0.15">
      <c r="A1" s="51" t="s">
        <v>33</v>
      </c>
      <c r="B1" s="51"/>
      <c r="C1" s="51"/>
      <c r="D1" s="51"/>
      <c r="E1" s="51"/>
      <c r="F1" s="51"/>
      <c r="G1" s="51"/>
      <c r="H1" s="51"/>
    </row>
    <row r="3" spans="1:8" ht="15" x14ac:dyDescent="0.15">
      <c r="A3" s="52" t="s">
        <v>4</v>
      </c>
      <c r="B3" s="52"/>
      <c r="C3" s="52"/>
      <c r="D3" s="13" t="s">
        <v>5</v>
      </c>
      <c r="E3" s="9" t="s">
        <v>6</v>
      </c>
      <c r="F3" s="9" t="s">
        <v>7</v>
      </c>
      <c r="G3" s="10" t="s">
        <v>67</v>
      </c>
      <c r="H3" s="10" t="s">
        <v>48</v>
      </c>
    </row>
    <row r="4" spans="1:8" x14ac:dyDescent="0.15">
      <c r="A4" s="11" t="s">
        <v>92</v>
      </c>
      <c r="B4" s="11"/>
      <c r="D4" s="5"/>
    </row>
    <row r="5" spans="1:8" x14ac:dyDescent="0.15">
      <c r="B5" s="11" t="s">
        <v>8</v>
      </c>
      <c r="D5" s="5"/>
    </row>
    <row r="6" spans="1:8" x14ac:dyDescent="0.15">
      <c r="C6" s="11" t="s">
        <v>9</v>
      </c>
      <c r="D6" s="5" t="s">
        <v>10</v>
      </c>
      <c r="E6" s="1">
        <v>0.121</v>
      </c>
      <c r="F6" s="1">
        <v>0.122</v>
      </c>
      <c r="G6" s="1">
        <f>F6-E6</f>
        <v>1.0000000000000009E-3</v>
      </c>
      <c r="H6" s="3">
        <f>(F6-E6)/E6</f>
        <v>8.2644628099173625E-3</v>
      </c>
    </row>
    <row r="7" spans="1:8" x14ac:dyDescent="0.15">
      <c r="C7" s="11" t="s">
        <v>11</v>
      </c>
      <c r="D7" s="5" t="s">
        <v>10</v>
      </c>
      <c r="E7" s="1">
        <v>0.17799999999999999</v>
      </c>
      <c r="F7" s="1">
        <v>0.18</v>
      </c>
      <c r="G7" s="1">
        <f t="shared" ref="G7:G9" si="0">F7-E7</f>
        <v>2.0000000000000018E-3</v>
      </c>
      <c r="H7" s="3">
        <f t="shared" ref="H7:H65" si="1">(F7-E7)/E7</f>
        <v>1.1235955056179785E-2</v>
      </c>
    </row>
    <row r="8" spans="1:8" x14ac:dyDescent="0.15">
      <c r="C8" s="4" t="s">
        <v>39</v>
      </c>
      <c r="D8" s="5" t="s">
        <v>10</v>
      </c>
      <c r="E8" s="1">
        <v>0.19</v>
      </c>
      <c r="F8" s="1">
        <v>0.192</v>
      </c>
      <c r="G8" s="1">
        <f t="shared" si="0"/>
        <v>2.0000000000000018E-3</v>
      </c>
      <c r="H8" s="3">
        <f t="shared" si="1"/>
        <v>1.0526315789473693E-2</v>
      </c>
    </row>
    <row r="9" spans="1:8" x14ac:dyDescent="0.15">
      <c r="C9" s="11" t="s">
        <v>61</v>
      </c>
      <c r="D9" s="5" t="s">
        <v>10</v>
      </c>
      <c r="E9" s="1">
        <v>0.29699999999999999</v>
      </c>
      <c r="F9" s="1">
        <v>0.3</v>
      </c>
      <c r="G9" s="1">
        <f t="shared" si="0"/>
        <v>3.0000000000000027E-3</v>
      </c>
      <c r="H9" s="3">
        <f t="shared" si="1"/>
        <v>1.0101010101010111E-2</v>
      </c>
    </row>
    <row r="10" spans="1:8" x14ac:dyDescent="0.15">
      <c r="B10" s="11" t="s">
        <v>12</v>
      </c>
      <c r="D10" s="5"/>
      <c r="H10" s="3"/>
    </row>
    <row r="11" spans="1:8" x14ac:dyDescent="0.15">
      <c r="C11" s="11" t="s">
        <v>9</v>
      </c>
      <c r="D11" s="5" t="s">
        <v>10</v>
      </c>
      <c r="E11" s="1">
        <v>9.0999999999999998E-2</v>
      </c>
      <c r="F11" s="1">
        <v>9.1999999999999998E-2</v>
      </c>
      <c r="G11" s="1">
        <f t="shared" ref="G11:G14" si="2">F11-E11</f>
        <v>1.0000000000000009E-3</v>
      </c>
      <c r="H11" s="3">
        <f t="shared" si="1"/>
        <v>1.0989010989010999E-2</v>
      </c>
    </row>
    <row r="12" spans="1:8" x14ac:dyDescent="0.15">
      <c r="C12" s="11" t="s">
        <v>11</v>
      </c>
      <c r="D12" s="5" t="s">
        <v>10</v>
      </c>
      <c r="E12" s="1">
        <v>0.13400000000000001</v>
      </c>
      <c r="F12" s="1">
        <v>0.13500000000000001</v>
      </c>
      <c r="G12" s="1">
        <f t="shared" si="2"/>
        <v>1.0000000000000009E-3</v>
      </c>
      <c r="H12" s="3">
        <f t="shared" si="1"/>
        <v>7.462686567164185E-3</v>
      </c>
    </row>
    <row r="13" spans="1:8" x14ac:dyDescent="0.15">
      <c r="C13" s="11" t="s">
        <v>39</v>
      </c>
      <c r="D13" s="5" t="s">
        <v>10</v>
      </c>
      <c r="E13" s="1">
        <v>0.14299999999999999</v>
      </c>
      <c r="F13" s="1">
        <v>0.14399999999999999</v>
      </c>
      <c r="G13" s="1">
        <f t="shared" si="2"/>
        <v>1.0000000000000009E-3</v>
      </c>
      <c r="H13" s="3">
        <f t="shared" si="1"/>
        <v>6.9930069930069999E-3</v>
      </c>
    </row>
    <row r="14" spans="1:8" x14ac:dyDescent="0.15">
      <c r="C14" s="11" t="s">
        <v>61</v>
      </c>
      <c r="D14" s="5" t="s">
        <v>10</v>
      </c>
      <c r="E14" s="1">
        <v>0.19400000000000001</v>
      </c>
      <c r="F14" s="1">
        <v>0.20699999999999999</v>
      </c>
      <c r="G14" s="1">
        <f t="shared" si="2"/>
        <v>1.2999999999999984E-2</v>
      </c>
      <c r="H14" s="3">
        <f t="shared" si="1"/>
        <v>6.701030927835043E-2</v>
      </c>
    </row>
    <row r="15" spans="1:8" x14ac:dyDescent="0.15">
      <c r="A15" s="6" t="s">
        <v>13</v>
      </c>
      <c r="C15" s="11"/>
      <c r="D15" s="5"/>
      <c r="H15" s="3"/>
    </row>
    <row r="16" spans="1:8" x14ac:dyDescent="0.15">
      <c r="B16" s="11" t="s">
        <v>8</v>
      </c>
      <c r="D16" s="5"/>
      <c r="H16" s="3"/>
    </row>
    <row r="17" spans="1:8" x14ac:dyDescent="0.15">
      <c r="C17" s="11" t="s">
        <v>9</v>
      </c>
      <c r="D17" s="5" t="s">
        <v>10</v>
      </c>
      <c r="E17" s="1">
        <v>9.0999999999999998E-2</v>
      </c>
      <c r="F17" s="1">
        <v>9.1999999999999998E-2</v>
      </c>
      <c r="G17" s="1">
        <f t="shared" ref="G17:G20" si="3">F17-E17</f>
        <v>1.0000000000000009E-3</v>
      </c>
      <c r="H17" s="3">
        <f t="shared" si="1"/>
        <v>1.0989010989010999E-2</v>
      </c>
    </row>
    <row r="18" spans="1:8" x14ac:dyDescent="0.15">
      <c r="C18" s="11" t="s">
        <v>11</v>
      </c>
      <c r="D18" s="5" t="s">
        <v>10</v>
      </c>
      <c r="E18" s="1">
        <v>0.13400000000000001</v>
      </c>
      <c r="F18" s="1">
        <v>0.13500000000000001</v>
      </c>
      <c r="G18" s="1">
        <f t="shared" si="3"/>
        <v>1.0000000000000009E-3</v>
      </c>
      <c r="H18" s="3">
        <f t="shared" si="1"/>
        <v>7.462686567164185E-3</v>
      </c>
    </row>
    <row r="19" spans="1:8" x14ac:dyDescent="0.15">
      <c r="C19" s="11" t="s">
        <v>39</v>
      </c>
      <c r="D19" s="5" t="s">
        <v>10</v>
      </c>
      <c r="E19" s="1">
        <v>0.14299999999999999</v>
      </c>
      <c r="F19" s="1">
        <v>0.14399999999999999</v>
      </c>
      <c r="G19" s="1">
        <f t="shared" si="3"/>
        <v>1.0000000000000009E-3</v>
      </c>
      <c r="H19" s="3">
        <f t="shared" si="1"/>
        <v>6.9930069930069999E-3</v>
      </c>
    </row>
    <row r="20" spans="1:8" x14ac:dyDescent="0.15">
      <c r="C20" s="11" t="s">
        <v>61</v>
      </c>
      <c r="D20" s="5" t="s">
        <v>10</v>
      </c>
      <c r="E20" s="1">
        <v>0.223</v>
      </c>
      <c r="F20" s="1">
        <v>0.22500000000000001</v>
      </c>
      <c r="G20" s="1">
        <f t="shared" si="3"/>
        <v>2.0000000000000018E-3</v>
      </c>
      <c r="H20" s="3">
        <f t="shared" si="1"/>
        <v>8.9686098654708606E-3</v>
      </c>
    </row>
    <row r="21" spans="1:8" x14ac:dyDescent="0.15">
      <c r="A21" s="11" t="s">
        <v>14</v>
      </c>
      <c r="B21" s="11"/>
      <c r="D21" s="5"/>
      <c r="H21" s="3"/>
    </row>
    <row r="22" spans="1:8" x14ac:dyDescent="0.15">
      <c r="B22" s="4" t="s">
        <v>37</v>
      </c>
      <c r="D22" s="5"/>
      <c r="H22" s="3"/>
    </row>
    <row r="23" spans="1:8" x14ac:dyDescent="0.15">
      <c r="A23"/>
      <c r="C23" s="4" t="s">
        <v>55</v>
      </c>
      <c r="D23" s="5" t="s">
        <v>15</v>
      </c>
      <c r="E23" s="1">
        <v>0.95399999999999996</v>
      </c>
      <c r="F23" s="1">
        <v>0.98699999999999999</v>
      </c>
      <c r="G23" s="1">
        <f t="shared" ref="G23:G27" si="4">F23-E23</f>
        <v>3.3000000000000029E-2</v>
      </c>
      <c r="H23" s="3">
        <f t="shared" si="1"/>
        <v>3.4591194968553493E-2</v>
      </c>
    </row>
    <row r="24" spans="1:8" x14ac:dyDescent="0.15">
      <c r="A24"/>
      <c r="C24" s="11" t="s">
        <v>56</v>
      </c>
      <c r="D24" s="5" t="s">
        <v>15</v>
      </c>
      <c r="E24" s="1">
        <v>0.73</v>
      </c>
      <c r="F24" s="1">
        <v>0.75700000000000001</v>
      </c>
      <c r="G24" s="1">
        <f t="shared" si="4"/>
        <v>2.7000000000000024E-2</v>
      </c>
      <c r="H24" s="3">
        <f t="shared" si="1"/>
        <v>3.6986301369863049E-2</v>
      </c>
    </row>
    <row r="25" spans="1:8" x14ac:dyDescent="0.15">
      <c r="A25"/>
      <c r="C25" s="11" t="s">
        <v>57</v>
      </c>
      <c r="D25" s="5" t="s">
        <v>15</v>
      </c>
      <c r="E25" s="1">
        <v>0.95399999999999996</v>
      </c>
      <c r="F25" s="1">
        <v>0.98699999999999999</v>
      </c>
      <c r="G25" s="1">
        <f t="shared" si="4"/>
        <v>3.3000000000000029E-2</v>
      </c>
      <c r="H25" s="3">
        <f t="shared" si="1"/>
        <v>3.4591194968553493E-2</v>
      </c>
    </row>
    <row r="26" spans="1:8" x14ac:dyDescent="0.15">
      <c r="A26"/>
      <c r="C26" s="11" t="s">
        <v>58</v>
      </c>
      <c r="D26" s="5" t="s">
        <v>15</v>
      </c>
      <c r="E26" s="1">
        <v>0.66900000000000004</v>
      </c>
      <c r="F26" s="1">
        <v>0.69399999999999995</v>
      </c>
      <c r="G26" s="1">
        <f t="shared" si="4"/>
        <v>2.4999999999999911E-2</v>
      </c>
      <c r="H26" s="3">
        <f t="shared" si="1"/>
        <v>3.7369207772795079E-2</v>
      </c>
    </row>
    <row r="27" spans="1:8" x14ac:dyDescent="0.15">
      <c r="A27"/>
      <c r="C27" s="11" t="s">
        <v>59</v>
      </c>
      <c r="D27" s="5" t="s">
        <v>15</v>
      </c>
      <c r="E27" s="1">
        <v>0.36699999999999999</v>
      </c>
      <c r="F27" s="1">
        <v>0.36699999999999999</v>
      </c>
      <c r="G27" s="1">
        <f t="shared" si="4"/>
        <v>0</v>
      </c>
      <c r="H27" s="3">
        <f t="shared" si="1"/>
        <v>0</v>
      </c>
    </row>
    <row r="28" spans="1:8" x14ac:dyDescent="0.15">
      <c r="A28"/>
      <c r="B28" s="4" t="s">
        <v>38</v>
      </c>
      <c r="D28" s="5"/>
      <c r="H28" s="3"/>
    </row>
    <row r="29" spans="1:8" x14ac:dyDescent="0.15">
      <c r="A29"/>
      <c r="C29" s="4" t="s">
        <v>55</v>
      </c>
      <c r="D29" s="5" t="s">
        <v>15</v>
      </c>
      <c r="E29" s="1">
        <v>0.83499999999999996</v>
      </c>
      <c r="F29" s="1">
        <v>0.86799999999999999</v>
      </c>
      <c r="G29" s="1">
        <f t="shared" ref="G29:G33" si="5">F29-E29</f>
        <v>3.3000000000000029E-2</v>
      </c>
      <c r="H29" s="3">
        <f t="shared" si="1"/>
        <v>3.9520958083832373E-2</v>
      </c>
    </row>
    <row r="30" spans="1:8" x14ac:dyDescent="0.15">
      <c r="A30"/>
      <c r="C30" s="11" t="s">
        <v>56</v>
      </c>
      <c r="D30" s="5" t="s">
        <v>15</v>
      </c>
      <c r="E30" s="1">
        <v>0.65</v>
      </c>
      <c r="F30" s="1">
        <v>0.67700000000000005</v>
      </c>
      <c r="G30" s="1">
        <f t="shared" si="5"/>
        <v>2.7000000000000024E-2</v>
      </c>
      <c r="H30" s="3">
        <f t="shared" si="1"/>
        <v>4.1538461538461573E-2</v>
      </c>
    </row>
    <row r="31" spans="1:8" x14ac:dyDescent="0.15">
      <c r="A31"/>
      <c r="C31" s="11" t="s">
        <v>57</v>
      </c>
      <c r="D31" s="5" t="s">
        <v>15</v>
      </c>
      <c r="E31" s="1">
        <v>0.82899999999999996</v>
      </c>
      <c r="F31" s="1">
        <v>0.86199999999999999</v>
      </c>
      <c r="G31" s="1">
        <f t="shared" si="5"/>
        <v>3.3000000000000029E-2</v>
      </c>
      <c r="H31" s="3">
        <f t="shared" si="1"/>
        <v>3.9806996381182187E-2</v>
      </c>
    </row>
    <row r="32" spans="1:8" x14ac:dyDescent="0.15">
      <c r="A32"/>
      <c r="C32" s="11" t="s">
        <v>58</v>
      </c>
      <c r="D32" s="5" t="s">
        <v>15</v>
      </c>
      <c r="E32" s="1">
        <v>0.60499999999999998</v>
      </c>
      <c r="F32" s="1">
        <v>0.63</v>
      </c>
      <c r="G32" s="1">
        <f t="shared" si="5"/>
        <v>2.5000000000000022E-2</v>
      </c>
      <c r="H32" s="3">
        <f t="shared" si="1"/>
        <v>4.1322314049586813E-2</v>
      </c>
    </row>
    <row r="33" spans="1:8" x14ac:dyDescent="0.15">
      <c r="A33"/>
      <c r="C33" s="11" t="s">
        <v>59</v>
      </c>
      <c r="D33" s="5" t="s">
        <v>15</v>
      </c>
      <c r="E33" s="1">
        <v>0.34799999999999998</v>
      </c>
      <c r="F33" s="1">
        <v>0.34799999999999998</v>
      </c>
      <c r="G33" s="1">
        <f t="shared" si="5"/>
        <v>0</v>
      </c>
      <c r="H33" s="3">
        <f t="shared" si="1"/>
        <v>0</v>
      </c>
    </row>
    <row r="34" spans="1:8" x14ac:dyDescent="0.15">
      <c r="A34"/>
      <c r="B34" s="11" t="s">
        <v>16</v>
      </c>
      <c r="D34" s="5"/>
      <c r="H34" s="3"/>
    </row>
    <row r="35" spans="1:8" x14ac:dyDescent="0.15">
      <c r="A35"/>
      <c r="C35" s="4" t="s">
        <v>55</v>
      </c>
      <c r="D35" s="5" t="s">
        <v>15</v>
      </c>
      <c r="E35" s="1">
        <v>0.78100000000000003</v>
      </c>
      <c r="F35" s="1">
        <v>0.81399999999999995</v>
      </c>
      <c r="G35" s="1">
        <f t="shared" ref="G35:G39" si="6">F35-E35</f>
        <v>3.2999999999999918E-2</v>
      </c>
      <c r="H35" s="3">
        <f t="shared" si="1"/>
        <v>4.2253521126760459E-2</v>
      </c>
    </row>
    <row r="36" spans="1:8" x14ac:dyDescent="0.15">
      <c r="A36"/>
      <c r="C36" s="11" t="s">
        <v>56</v>
      </c>
      <c r="D36" s="5" t="s">
        <v>15</v>
      </c>
      <c r="E36" s="1">
        <v>0.60499999999999998</v>
      </c>
      <c r="F36" s="1">
        <v>0.628</v>
      </c>
      <c r="G36" s="1">
        <f t="shared" si="6"/>
        <v>2.300000000000002E-2</v>
      </c>
      <c r="H36" s="3">
        <f t="shared" si="1"/>
        <v>3.8016528925619866E-2</v>
      </c>
    </row>
    <row r="37" spans="1:8" x14ac:dyDescent="0.15">
      <c r="A37"/>
      <c r="C37" s="11" t="s">
        <v>57</v>
      </c>
      <c r="D37" s="5" t="s">
        <v>15</v>
      </c>
      <c r="E37" s="1">
        <v>0.78100000000000003</v>
      </c>
      <c r="F37" s="1">
        <v>0.81399999999999995</v>
      </c>
      <c r="G37" s="1">
        <f t="shared" si="6"/>
        <v>3.2999999999999918E-2</v>
      </c>
      <c r="H37" s="3">
        <f t="shared" si="1"/>
        <v>4.2253521126760459E-2</v>
      </c>
    </row>
    <row r="38" spans="1:8" x14ac:dyDescent="0.15">
      <c r="A38"/>
      <c r="C38" s="11" t="s">
        <v>58</v>
      </c>
      <c r="D38" s="5" t="s">
        <v>15</v>
      </c>
      <c r="E38" s="1">
        <v>0.56499999999999995</v>
      </c>
      <c r="F38" s="1">
        <v>0.59</v>
      </c>
      <c r="G38" s="1">
        <f t="shared" si="6"/>
        <v>2.5000000000000022E-2</v>
      </c>
      <c r="H38" s="3">
        <f t="shared" si="1"/>
        <v>4.424778761061951E-2</v>
      </c>
    </row>
    <row r="39" spans="1:8" x14ac:dyDescent="0.15">
      <c r="C39" s="11" t="s">
        <v>59</v>
      </c>
      <c r="D39" s="5" t="s">
        <v>15</v>
      </c>
      <c r="E39" s="1">
        <v>0.34200000000000003</v>
      </c>
      <c r="F39" s="1">
        <v>0.34200000000000003</v>
      </c>
      <c r="G39" s="1">
        <f t="shared" si="6"/>
        <v>0</v>
      </c>
      <c r="H39" s="3">
        <f t="shared" si="1"/>
        <v>0</v>
      </c>
    </row>
    <row r="40" spans="1:8" x14ac:dyDescent="0.15">
      <c r="B40" s="11" t="s">
        <v>17</v>
      </c>
      <c r="D40" s="5"/>
      <c r="H40" s="3"/>
    </row>
    <row r="41" spans="1:8" x14ac:dyDescent="0.15">
      <c r="C41" s="4" t="s">
        <v>55</v>
      </c>
      <c r="D41" s="5" t="s">
        <v>15</v>
      </c>
      <c r="E41" s="1">
        <v>0.68200000000000005</v>
      </c>
      <c r="F41" s="1">
        <v>0.71499999999999997</v>
      </c>
      <c r="G41" s="1">
        <f t="shared" ref="G41:G45" si="7">F41-E41</f>
        <v>3.2999999999999918E-2</v>
      </c>
      <c r="H41" s="3">
        <f t="shared" si="1"/>
        <v>4.8387096774193422E-2</v>
      </c>
    </row>
    <row r="42" spans="1:8" x14ac:dyDescent="0.15">
      <c r="C42" s="11" t="s">
        <v>56</v>
      </c>
      <c r="D42" s="5" t="s">
        <v>15</v>
      </c>
      <c r="E42" s="1">
        <v>0.45600000000000002</v>
      </c>
      <c r="F42" s="1">
        <v>0.47899999999999998</v>
      </c>
      <c r="G42" s="1">
        <f t="shared" si="7"/>
        <v>2.2999999999999965E-2</v>
      </c>
      <c r="H42" s="3">
        <f t="shared" si="1"/>
        <v>5.0438596491227991E-2</v>
      </c>
    </row>
    <row r="43" spans="1:8" x14ac:dyDescent="0.15">
      <c r="C43" s="11" t="s">
        <v>57</v>
      </c>
      <c r="D43" s="5" t="s">
        <v>15</v>
      </c>
      <c r="E43" s="1">
        <v>0.68</v>
      </c>
      <c r="F43" s="1">
        <v>0.71299999999999997</v>
      </c>
      <c r="G43" s="1">
        <f t="shared" si="7"/>
        <v>3.2999999999999918E-2</v>
      </c>
      <c r="H43" s="3">
        <f t="shared" si="1"/>
        <v>4.8529411764705759E-2</v>
      </c>
    </row>
    <row r="44" spans="1:8" x14ac:dyDescent="0.15">
      <c r="C44" s="11" t="s">
        <v>58</v>
      </c>
      <c r="D44" s="5" t="s">
        <v>15</v>
      </c>
      <c r="E44" s="1">
        <v>0.434</v>
      </c>
      <c r="F44" s="1">
        <v>0.45900000000000002</v>
      </c>
      <c r="G44" s="1">
        <f t="shared" si="7"/>
        <v>2.5000000000000022E-2</v>
      </c>
      <c r="H44" s="3">
        <f t="shared" si="1"/>
        <v>5.7603686635944749E-2</v>
      </c>
    </row>
    <row r="45" spans="1:8" x14ac:dyDescent="0.15">
      <c r="C45" s="11" t="s">
        <v>59</v>
      </c>
      <c r="D45" s="5" t="s">
        <v>15</v>
      </c>
      <c r="E45" s="1">
        <v>0.318</v>
      </c>
      <c r="F45" s="1">
        <v>0.318</v>
      </c>
      <c r="G45" s="1">
        <f t="shared" si="7"/>
        <v>0</v>
      </c>
      <c r="H45" s="3">
        <f t="shared" si="1"/>
        <v>0</v>
      </c>
    </row>
    <row r="46" spans="1:8" x14ac:dyDescent="0.15">
      <c r="B46" s="11" t="s">
        <v>18</v>
      </c>
      <c r="D46" s="5"/>
      <c r="H46" s="3"/>
    </row>
    <row r="47" spans="1:8" x14ac:dyDescent="0.15">
      <c r="C47" s="11" t="s">
        <v>2</v>
      </c>
      <c r="D47" s="5" t="s">
        <v>15</v>
      </c>
      <c r="E47" s="1">
        <v>0.23499999999999999</v>
      </c>
      <c r="F47" s="1">
        <v>0.25800000000000001</v>
      </c>
      <c r="G47" s="1">
        <f t="shared" ref="G47:G51" si="8">F47-E47</f>
        <v>2.300000000000002E-2</v>
      </c>
      <c r="H47" s="3">
        <f t="shared" si="1"/>
        <v>9.7872340425532001E-2</v>
      </c>
    </row>
    <row r="48" spans="1:8" x14ac:dyDescent="0.15">
      <c r="C48" s="11" t="s">
        <v>19</v>
      </c>
      <c r="D48" s="5" t="s">
        <v>15</v>
      </c>
      <c r="E48" s="1">
        <v>0.20200000000000001</v>
      </c>
      <c r="F48" s="1">
        <v>0.224</v>
      </c>
      <c r="G48" s="1">
        <f t="shared" si="8"/>
        <v>2.1999999999999992E-2</v>
      </c>
      <c r="H48" s="3">
        <f t="shared" si="1"/>
        <v>0.10891089108910887</v>
      </c>
    </row>
    <row r="49" spans="1:8" x14ac:dyDescent="0.15">
      <c r="C49" s="11" t="s">
        <v>3</v>
      </c>
      <c r="D49" s="5" t="s">
        <v>15</v>
      </c>
      <c r="E49" s="1">
        <v>0.17499999999999999</v>
      </c>
      <c r="F49" s="1">
        <v>0.191</v>
      </c>
      <c r="G49" s="1">
        <f t="shared" si="8"/>
        <v>1.6000000000000014E-2</v>
      </c>
      <c r="H49" s="3">
        <f t="shared" si="1"/>
        <v>9.1428571428571512E-2</v>
      </c>
    </row>
    <row r="50" spans="1:8" x14ac:dyDescent="0.15">
      <c r="C50" s="11" t="s">
        <v>20</v>
      </c>
      <c r="D50" s="5" t="s">
        <v>15</v>
      </c>
      <c r="E50" s="1">
        <v>0.223</v>
      </c>
      <c r="F50" s="1">
        <v>0.22600000000000001</v>
      </c>
      <c r="G50" s="1">
        <f t="shared" si="8"/>
        <v>3.0000000000000027E-3</v>
      </c>
      <c r="H50" s="3">
        <f t="shared" si="1"/>
        <v>1.3452914798206289E-2</v>
      </c>
    </row>
    <row r="51" spans="1:8" x14ac:dyDescent="0.15">
      <c r="B51" s="11" t="s">
        <v>34</v>
      </c>
      <c r="D51" s="5" t="s">
        <v>21</v>
      </c>
      <c r="E51" s="1">
        <v>-0.112</v>
      </c>
      <c r="F51" s="1">
        <v>-0.112</v>
      </c>
      <c r="G51" s="1">
        <f t="shared" si="8"/>
        <v>0</v>
      </c>
      <c r="H51" s="3">
        <f t="shared" si="1"/>
        <v>0</v>
      </c>
    </row>
    <row r="52" spans="1:8" x14ac:dyDescent="0.15">
      <c r="A52" s="11" t="s">
        <v>22</v>
      </c>
      <c r="D52" s="5"/>
      <c r="H52" s="3"/>
    </row>
    <row r="53" spans="1:8" x14ac:dyDescent="0.15">
      <c r="B53" s="4" t="s">
        <v>62</v>
      </c>
      <c r="D53" s="5"/>
      <c r="H53" s="3"/>
    </row>
    <row r="54" spans="1:8" x14ac:dyDescent="0.15">
      <c r="A54"/>
      <c r="C54" s="4" t="s">
        <v>50</v>
      </c>
      <c r="D54" s="5" t="s">
        <v>23</v>
      </c>
      <c r="E54" s="1">
        <v>0.251</v>
      </c>
      <c r="F54" s="1">
        <v>0.26400000000000001</v>
      </c>
      <c r="G54" s="1">
        <f t="shared" ref="G54:G59" si="9">F54-E54</f>
        <v>1.3000000000000012E-2</v>
      </c>
      <c r="H54" s="3">
        <f t="shared" si="1"/>
        <v>5.1792828685259008E-2</v>
      </c>
    </row>
    <row r="55" spans="1:8" x14ac:dyDescent="0.15">
      <c r="A55"/>
      <c r="C55" s="4" t="s">
        <v>51</v>
      </c>
      <c r="D55" s="5" t="s">
        <v>23</v>
      </c>
      <c r="E55" s="1">
        <v>0.76800000000000002</v>
      </c>
      <c r="F55" s="1">
        <v>0.81399999999999995</v>
      </c>
      <c r="G55" s="1">
        <f t="shared" si="9"/>
        <v>4.599999999999993E-2</v>
      </c>
      <c r="H55" s="3">
        <f t="shared" si="1"/>
        <v>5.9895833333333239E-2</v>
      </c>
    </row>
    <row r="56" spans="1:8" x14ac:dyDescent="0.15">
      <c r="A56"/>
      <c r="C56" s="11" t="s">
        <v>52</v>
      </c>
      <c r="D56" s="5" t="s">
        <v>23</v>
      </c>
      <c r="E56" s="1">
        <v>0.88400000000000001</v>
      </c>
      <c r="F56" s="1">
        <v>0.92500000000000004</v>
      </c>
      <c r="G56" s="1">
        <f t="shared" si="9"/>
        <v>4.1000000000000036E-2</v>
      </c>
      <c r="H56" s="3">
        <f t="shared" si="1"/>
        <v>4.63800904977376E-2</v>
      </c>
    </row>
    <row r="57" spans="1:8" x14ac:dyDescent="0.15">
      <c r="A57"/>
      <c r="C57" s="11" t="s">
        <v>24</v>
      </c>
      <c r="D57" s="5" t="s">
        <v>23</v>
      </c>
      <c r="E57" s="1">
        <v>0.92800000000000005</v>
      </c>
      <c r="F57" s="1">
        <v>0.97099999999999997</v>
      </c>
      <c r="G57" s="1">
        <f t="shared" si="9"/>
        <v>4.2999999999999927E-2</v>
      </c>
      <c r="H57" s="3">
        <f t="shared" si="1"/>
        <v>4.6336206896551643E-2</v>
      </c>
    </row>
    <row r="58" spans="1:8" x14ac:dyDescent="0.15">
      <c r="A58"/>
      <c r="C58" s="11" t="s">
        <v>47</v>
      </c>
      <c r="D58" s="5" t="s">
        <v>23</v>
      </c>
      <c r="E58" s="1">
        <v>1.2130000000000001</v>
      </c>
      <c r="F58" s="1">
        <v>1.28</v>
      </c>
      <c r="G58" s="1">
        <f t="shared" si="9"/>
        <v>6.6999999999999948E-2</v>
      </c>
      <c r="H58" s="3">
        <f t="shared" si="1"/>
        <v>5.5234954657872995E-2</v>
      </c>
    </row>
    <row r="59" spans="1:8" x14ac:dyDescent="0.15">
      <c r="A59"/>
      <c r="C59" s="11" t="s">
        <v>20</v>
      </c>
      <c r="D59" s="5" t="s">
        <v>23</v>
      </c>
      <c r="E59" s="1">
        <v>0.71799999999999997</v>
      </c>
      <c r="F59" s="1">
        <v>0.85199999999999998</v>
      </c>
      <c r="G59" s="1">
        <f t="shared" si="9"/>
        <v>0.13400000000000001</v>
      </c>
      <c r="H59" s="3">
        <f t="shared" si="1"/>
        <v>0.18662952646239556</v>
      </c>
    </row>
    <row r="60" spans="1:8" x14ac:dyDescent="0.15">
      <c r="A60"/>
      <c r="B60" s="4" t="s">
        <v>63</v>
      </c>
      <c r="D60" s="5"/>
      <c r="H60" s="3"/>
    </row>
    <row r="61" spans="1:8" x14ac:dyDescent="0.15">
      <c r="A61"/>
      <c r="C61" s="4" t="s">
        <v>51</v>
      </c>
      <c r="D61" s="5" t="s">
        <v>23</v>
      </c>
      <c r="E61" s="1">
        <v>0.45500000000000002</v>
      </c>
      <c r="F61" s="1">
        <v>0.501</v>
      </c>
      <c r="G61" s="1">
        <f t="shared" ref="G61:G65" si="10">F61-E61</f>
        <v>4.5999999999999985E-2</v>
      </c>
      <c r="H61" s="3">
        <f t="shared" si="1"/>
        <v>0.10109890109890106</v>
      </c>
    </row>
    <row r="62" spans="1:8" x14ac:dyDescent="0.15">
      <c r="A62"/>
      <c r="C62" s="11" t="s">
        <v>52</v>
      </c>
      <c r="D62" s="5" t="s">
        <v>23</v>
      </c>
      <c r="E62" s="1">
        <v>0.56499999999999995</v>
      </c>
      <c r="F62" s="1">
        <v>0.622</v>
      </c>
      <c r="G62" s="1">
        <f t="shared" si="10"/>
        <v>5.7000000000000051E-2</v>
      </c>
      <c r="H62" s="3">
        <f t="shared" si="1"/>
        <v>0.10088495575221249</v>
      </c>
    </row>
    <row r="63" spans="1:8" x14ac:dyDescent="0.15">
      <c r="A63"/>
      <c r="C63" s="11" t="s">
        <v>24</v>
      </c>
      <c r="D63" s="5" t="s">
        <v>23</v>
      </c>
      <c r="E63" s="1">
        <v>0.62</v>
      </c>
      <c r="F63" s="1">
        <v>0.65600000000000003</v>
      </c>
      <c r="G63" s="1">
        <f t="shared" si="10"/>
        <v>3.6000000000000032E-2</v>
      </c>
      <c r="H63" s="3">
        <f t="shared" si="1"/>
        <v>5.8064516129032309E-2</v>
      </c>
    </row>
    <row r="64" spans="1:8" x14ac:dyDescent="0.15">
      <c r="A64"/>
      <c r="C64" s="11" t="s">
        <v>47</v>
      </c>
      <c r="D64" s="5" t="s">
        <v>23</v>
      </c>
      <c r="E64" s="1">
        <v>0.95499999999999996</v>
      </c>
      <c r="F64" s="1">
        <v>0.998</v>
      </c>
      <c r="G64" s="1">
        <f t="shared" si="10"/>
        <v>4.3000000000000038E-2</v>
      </c>
      <c r="H64" s="3">
        <f t="shared" si="1"/>
        <v>4.5026178010471249E-2</v>
      </c>
    </row>
    <row r="65" spans="1:8" x14ac:dyDescent="0.15">
      <c r="A65"/>
      <c r="C65" s="11" t="s">
        <v>20</v>
      </c>
      <c r="D65" s="5" t="s">
        <v>23</v>
      </c>
      <c r="E65" s="1">
        <v>0.55200000000000005</v>
      </c>
      <c r="F65" s="1">
        <v>0.65700000000000003</v>
      </c>
      <c r="G65" s="1">
        <f t="shared" si="10"/>
        <v>0.10499999999999998</v>
      </c>
      <c r="H65" s="3">
        <f t="shared" si="1"/>
        <v>0.19021739130434778</v>
      </c>
    </row>
    <row r="66" spans="1:8" x14ac:dyDescent="0.15">
      <c r="A66"/>
      <c r="B66" s="11" t="s">
        <v>64</v>
      </c>
      <c r="D66" s="5"/>
      <c r="H66" s="3"/>
    </row>
    <row r="67" spans="1:8" x14ac:dyDescent="0.15">
      <c r="A67"/>
      <c r="C67" s="11" t="s">
        <v>52</v>
      </c>
      <c r="D67" s="5" t="s">
        <v>23</v>
      </c>
      <c r="E67" s="1">
        <v>0.42</v>
      </c>
      <c r="F67" s="1">
        <v>0.46200000000000002</v>
      </c>
      <c r="G67" s="1">
        <f t="shared" ref="G67:G70" si="11">F67-E67</f>
        <v>4.2000000000000037E-2</v>
      </c>
      <c r="H67" s="3">
        <f t="shared" ref="H67:H136" si="12">(F67-E67)/E67</f>
        <v>0.10000000000000009</v>
      </c>
    </row>
    <row r="68" spans="1:8" x14ac:dyDescent="0.15">
      <c r="C68" s="11" t="s">
        <v>24</v>
      </c>
      <c r="D68" s="5" t="s">
        <v>23</v>
      </c>
      <c r="E68" s="1">
        <v>0.47799999999999998</v>
      </c>
      <c r="F68" s="1">
        <v>0.50600000000000001</v>
      </c>
      <c r="G68" s="1">
        <f t="shared" si="11"/>
        <v>2.8000000000000025E-2</v>
      </c>
      <c r="H68" s="3">
        <f t="shared" si="12"/>
        <v>5.8577405857740641E-2</v>
      </c>
    </row>
    <row r="69" spans="1:8" x14ac:dyDescent="0.15">
      <c r="C69" s="11" t="s">
        <v>47</v>
      </c>
      <c r="D69" s="5" t="s">
        <v>23</v>
      </c>
      <c r="E69" s="1">
        <v>0.70299999999999996</v>
      </c>
      <c r="F69" s="1">
        <v>0.73799999999999999</v>
      </c>
      <c r="G69" s="1">
        <f t="shared" si="11"/>
        <v>3.5000000000000031E-2</v>
      </c>
      <c r="H69" s="3">
        <f t="shared" si="12"/>
        <v>4.9786628733997203E-2</v>
      </c>
    </row>
    <row r="70" spans="1:8" x14ac:dyDescent="0.15">
      <c r="C70" s="11" t="s">
        <v>20</v>
      </c>
      <c r="D70" s="5" t="s">
        <v>23</v>
      </c>
      <c r="E70" s="1">
        <v>0.45800000000000002</v>
      </c>
      <c r="F70" s="1">
        <v>0.54600000000000004</v>
      </c>
      <c r="G70" s="1">
        <f t="shared" si="11"/>
        <v>8.8000000000000023E-2</v>
      </c>
      <c r="H70" s="3">
        <f t="shared" si="12"/>
        <v>0.19213973799126641</v>
      </c>
    </row>
    <row r="71" spans="1:8" x14ac:dyDescent="0.15">
      <c r="B71" s="11" t="s">
        <v>65</v>
      </c>
      <c r="D71" s="5"/>
      <c r="H71" s="3"/>
    </row>
    <row r="72" spans="1:8" x14ac:dyDescent="0.15">
      <c r="C72" s="11" t="s">
        <v>24</v>
      </c>
      <c r="D72" s="5" t="s">
        <v>23</v>
      </c>
      <c r="E72" s="1">
        <v>0.39900000000000002</v>
      </c>
      <c r="F72" s="1">
        <v>0.42699999999999999</v>
      </c>
      <c r="G72" s="1">
        <f t="shared" ref="G72:G74" si="13">F72-E72</f>
        <v>2.7999999999999969E-2</v>
      </c>
      <c r="H72" s="3">
        <f t="shared" si="12"/>
        <v>7.0175438596491141E-2</v>
      </c>
    </row>
    <row r="73" spans="1:8" x14ac:dyDescent="0.15">
      <c r="C73" s="11" t="s">
        <v>47</v>
      </c>
      <c r="D73" s="5" t="s">
        <v>23</v>
      </c>
      <c r="E73" s="1">
        <v>0.193</v>
      </c>
      <c r="F73" s="1">
        <v>0.20499999999999999</v>
      </c>
      <c r="G73" s="1">
        <f t="shared" si="13"/>
        <v>1.1999999999999983E-2</v>
      </c>
      <c r="H73" s="3">
        <f t="shared" si="12"/>
        <v>6.2176165803108717E-2</v>
      </c>
    </row>
    <row r="74" spans="1:8" x14ac:dyDescent="0.15">
      <c r="C74" s="11" t="s">
        <v>20</v>
      </c>
      <c r="D74" s="5" t="s">
        <v>23</v>
      </c>
      <c r="E74" s="1">
        <v>0.17299999999999999</v>
      </c>
      <c r="F74" s="1">
        <v>0.20300000000000001</v>
      </c>
      <c r="G74" s="1">
        <f t="shared" si="13"/>
        <v>3.0000000000000027E-2</v>
      </c>
      <c r="H74" s="3">
        <f t="shared" si="12"/>
        <v>0.17341040462427762</v>
      </c>
    </row>
    <row r="75" spans="1:8" x14ac:dyDescent="0.15">
      <c r="B75" s="6" t="s">
        <v>66</v>
      </c>
      <c r="C75" s="11"/>
      <c r="D75" s="5"/>
      <c r="E75" s="1"/>
      <c r="F75" s="1"/>
      <c r="G75" s="1"/>
      <c r="H75" s="3"/>
    </row>
    <row r="76" spans="1:8" x14ac:dyDescent="0.15">
      <c r="C76" s="11" t="s">
        <v>47</v>
      </c>
      <c r="D76" s="5" t="s">
        <v>23</v>
      </c>
      <c r="E76" s="1">
        <v>0.193</v>
      </c>
      <c r="F76" s="1">
        <v>0.20499999999999999</v>
      </c>
      <c r="G76" s="1">
        <f t="shared" ref="G76:G77" si="14">F76-E76</f>
        <v>1.1999999999999983E-2</v>
      </c>
      <c r="H76" s="3">
        <f t="shared" si="12"/>
        <v>6.2176165803108717E-2</v>
      </c>
    </row>
    <row r="77" spans="1:8" x14ac:dyDescent="0.15">
      <c r="C77" s="11" t="s">
        <v>20</v>
      </c>
      <c r="D77" s="5" t="s">
        <v>23</v>
      </c>
      <c r="E77" s="1">
        <v>0.17299999999999999</v>
      </c>
      <c r="F77" s="1">
        <v>0.20300000000000001</v>
      </c>
      <c r="G77" s="1">
        <f t="shared" si="14"/>
        <v>3.0000000000000027E-2</v>
      </c>
      <c r="H77" s="3">
        <f t="shared" si="12"/>
        <v>0.17341040462427762</v>
      </c>
    </row>
    <row r="78" spans="1:8" x14ac:dyDescent="0.15">
      <c r="A78" s="12" t="s">
        <v>54</v>
      </c>
      <c r="D78" s="5"/>
      <c r="H78" s="3"/>
    </row>
    <row r="79" spans="1:8" x14ac:dyDescent="0.15">
      <c r="B79" s="4" t="s">
        <v>0</v>
      </c>
      <c r="D79" s="5"/>
      <c r="H79" s="3"/>
    </row>
    <row r="80" spans="1:8" x14ac:dyDescent="0.15">
      <c r="C80" s="11" t="s">
        <v>35</v>
      </c>
      <c r="D80" s="5" t="s">
        <v>25</v>
      </c>
      <c r="E80" s="1">
        <v>1.9059999999999999</v>
      </c>
      <c r="F80" s="1">
        <v>2.2530000000000001</v>
      </c>
      <c r="G80" s="1">
        <f>F80-E80</f>
        <v>0.3470000000000002</v>
      </c>
      <c r="H80" s="3">
        <f>(F80-E80)/E80</f>
        <v>0.18205666316894031</v>
      </c>
    </row>
    <row r="81" spans="1:8" x14ac:dyDescent="0.15">
      <c r="B81" s="4" t="s">
        <v>1</v>
      </c>
      <c r="D81" s="5"/>
      <c r="H81" s="3"/>
    </row>
    <row r="82" spans="1:8" x14ac:dyDescent="0.15">
      <c r="C82" s="11" t="s">
        <v>35</v>
      </c>
      <c r="D82" s="5" t="s">
        <v>25</v>
      </c>
      <c r="E82" s="8">
        <v>3.9980000000000002</v>
      </c>
      <c r="F82" s="8">
        <v>4.2140000000000004</v>
      </c>
      <c r="G82" s="1">
        <f t="shared" ref="G82:G84" si="15">F82-E82</f>
        <v>0.21600000000000019</v>
      </c>
      <c r="H82" s="3">
        <f>(F82-E82)/E82</f>
        <v>5.4027013506753423E-2</v>
      </c>
    </row>
    <row r="83" spans="1:8" x14ac:dyDescent="0.15">
      <c r="A83"/>
      <c r="C83" s="4" t="s">
        <v>36</v>
      </c>
      <c r="D83" s="5" t="s">
        <v>25</v>
      </c>
      <c r="E83" s="1">
        <v>3.5950000000000002</v>
      </c>
      <c r="F83" s="1">
        <v>3.7280000000000002</v>
      </c>
      <c r="G83" s="1">
        <f t="shared" si="15"/>
        <v>0.13300000000000001</v>
      </c>
      <c r="H83" s="3">
        <f>(F83-E83)/E83</f>
        <v>3.6995827538247567E-2</v>
      </c>
    </row>
    <row r="84" spans="1:8" x14ac:dyDescent="0.15">
      <c r="A84"/>
      <c r="C84" s="4" t="s">
        <v>40</v>
      </c>
      <c r="D84" s="5" t="s">
        <v>25</v>
      </c>
      <c r="E84" s="1">
        <v>2.0449999999999999</v>
      </c>
      <c r="F84" s="1">
        <v>2.121</v>
      </c>
      <c r="G84" s="1">
        <f t="shared" si="15"/>
        <v>7.6000000000000068E-2</v>
      </c>
      <c r="H84" s="3">
        <f>(F84-E84)/E84</f>
        <v>3.7163814180929129E-2</v>
      </c>
    </row>
    <row r="85" spans="1:8" x14ac:dyDescent="0.15">
      <c r="A85"/>
      <c r="B85" s="11" t="s">
        <v>44</v>
      </c>
      <c r="D85" s="5"/>
      <c r="H85" s="3"/>
    </row>
    <row r="86" spans="1:8" x14ac:dyDescent="0.15">
      <c r="A86"/>
      <c r="C86" s="11" t="s">
        <v>35</v>
      </c>
      <c r="D86" s="5" t="s">
        <v>25</v>
      </c>
      <c r="E86" s="8">
        <v>3.9790000000000001</v>
      </c>
      <c r="F86" s="8">
        <v>4.1859999999999999</v>
      </c>
      <c r="G86" s="1">
        <f t="shared" ref="G86:G89" si="16">F86-E86</f>
        <v>0.20699999999999985</v>
      </c>
      <c r="H86" s="3">
        <f>(F86-E86)/E86</f>
        <v>5.2023121387283197E-2</v>
      </c>
    </row>
    <row r="87" spans="1:8" x14ac:dyDescent="0.15">
      <c r="A87"/>
      <c r="C87" s="4" t="s">
        <v>36</v>
      </c>
      <c r="D87" s="5" t="s">
        <v>25</v>
      </c>
      <c r="E87" s="1">
        <v>3.66</v>
      </c>
      <c r="F87" s="1">
        <v>3.806</v>
      </c>
      <c r="G87" s="1">
        <f t="shared" si="16"/>
        <v>0.14599999999999991</v>
      </c>
      <c r="H87" s="3">
        <f>(F87-E87)/E87</f>
        <v>3.9890710382513635E-2</v>
      </c>
    </row>
    <row r="88" spans="1:8" x14ac:dyDescent="0.15">
      <c r="A88"/>
      <c r="C88" s="4" t="s">
        <v>40</v>
      </c>
      <c r="D88" s="5" t="s">
        <v>25</v>
      </c>
      <c r="E88" s="1">
        <v>3.5009999999999999</v>
      </c>
      <c r="F88" s="1">
        <v>3.6760000000000002</v>
      </c>
      <c r="G88" s="1">
        <f t="shared" si="16"/>
        <v>0.17500000000000027</v>
      </c>
      <c r="H88" s="3">
        <f>(F88-E88)/E88</f>
        <v>4.9985718366181167E-2</v>
      </c>
    </row>
    <row r="89" spans="1:8" x14ac:dyDescent="0.15">
      <c r="A89"/>
      <c r="C89" s="11" t="s">
        <v>26</v>
      </c>
      <c r="D89" s="5" t="s">
        <v>25</v>
      </c>
      <c r="E89" s="1">
        <v>1.454</v>
      </c>
      <c r="F89" s="1">
        <v>1.599</v>
      </c>
      <c r="G89" s="1">
        <f t="shared" si="16"/>
        <v>0.14500000000000002</v>
      </c>
      <c r="H89" s="3">
        <f>(F89-E89)/E89</f>
        <v>9.9724896836313637E-2</v>
      </c>
    </row>
    <row r="90" spans="1:8" x14ac:dyDescent="0.15">
      <c r="A90"/>
      <c r="B90" s="11" t="s">
        <v>45</v>
      </c>
      <c r="D90" s="5"/>
      <c r="H90" s="3"/>
    </row>
    <row r="91" spans="1:8" x14ac:dyDescent="0.15">
      <c r="A91"/>
      <c r="C91" s="11" t="s">
        <v>35</v>
      </c>
      <c r="D91" s="5" t="s">
        <v>25</v>
      </c>
      <c r="E91" s="8">
        <v>4.5389999999999997</v>
      </c>
      <c r="F91" s="8">
        <v>5.22</v>
      </c>
      <c r="G91" s="1">
        <f t="shared" ref="G91:G95" si="17">F91-E91</f>
        <v>0.68100000000000005</v>
      </c>
      <c r="H91" s="3">
        <f>(F91-E91)/E91</f>
        <v>0.15003304692663585</v>
      </c>
    </row>
    <row r="92" spans="1:8" x14ac:dyDescent="0.15">
      <c r="A92"/>
      <c r="C92" s="4" t="s">
        <v>36</v>
      </c>
      <c r="D92" s="5" t="s">
        <v>25</v>
      </c>
      <c r="E92" s="1">
        <v>4.4450000000000003</v>
      </c>
      <c r="F92" s="1">
        <v>4.6230000000000002</v>
      </c>
      <c r="G92" s="1">
        <f t="shared" si="17"/>
        <v>0.17799999999999994</v>
      </c>
      <c r="H92" s="3">
        <f>(F92-E92)/E92</f>
        <v>4.0044994375703018E-2</v>
      </c>
    </row>
    <row r="93" spans="1:8" x14ac:dyDescent="0.15">
      <c r="A93"/>
      <c r="C93" s="4" t="s">
        <v>40</v>
      </c>
      <c r="D93" s="5" t="s">
        <v>25</v>
      </c>
      <c r="E93" s="1">
        <v>4.1260000000000003</v>
      </c>
      <c r="F93" s="1">
        <v>4.2910000000000004</v>
      </c>
      <c r="G93" s="1">
        <f t="shared" si="17"/>
        <v>0.16500000000000004</v>
      </c>
      <c r="H93" s="3">
        <f>(F93-E93)/E93</f>
        <v>3.9990305380513819E-2</v>
      </c>
    </row>
    <row r="94" spans="1:8" x14ac:dyDescent="0.15">
      <c r="A94"/>
      <c r="C94" s="11" t="s">
        <v>26</v>
      </c>
      <c r="D94" s="5" t="s">
        <v>25</v>
      </c>
      <c r="E94" s="1">
        <v>2.4460000000000002</v>
      </c>
      <c r="F94" s="1">
        <v>2.544</v>
      </c>
      <c r="G94" s="1">
        <f t="shared" si="17"/>
        <v>9.7999999999999865E-2</v>
      </c>
      <c r="H94" s="3">
        <f>(F94-E94)/E94</f>
        <v>4.0065412919051455E-2</v>
      </c>
    </row>
    <row r="95" spans="1:8" x14ac:dyDescent="0.15">
      <c r="A95"/>
      <c r="C95" s="11" t="s">
        <v>27</v>
      </c>
      <c r="D95" s="5" t="s">
        <v>25</v>
      </c>
      <c r="E95" s="1">
        <v>1.64</v>
      </c>
      <c r="F95" s="1">
        <v>1.702</v>
      </c>
      <c r="G95" s="1">
        <f t="shared" si="17"/>
        <v>6.2000000000000055E-2</v>
      </c>
      <c r="H95" s="3">
        <f>(F95-E95)/E95</f>
        <v>3.7804878048780521E-2</v>
      </c>
    </row>
    <row r="96" spans="1:8" x14ac:dyDescent="0.15">
      <c r="A96" s="12" t="s">
        <v>53</v>
      </c>
      <c r="D96" s="5"/>
      <c r="H96" s="3"/>
    </row>
    <row r="97" spans="1:8" x14ac:dyDescent="0.15">
      <c r="B97" s="4" t="s">
        <v>0</v>
      </c>
      <c r="D97" s="5"/>
      <c r="H97" s="3"/>
    </row>
    <row r="98" spans="1:8" x14ac:dyDescent="0.15">
      <c r="C98" s="11" t="s">
        <v>35</v>
      </c>
      <c r="D98" s="5" t="s">
        <v>117</v>
      </c>
      <c r="E98" s="1">
        <v>1.425</v>
      </c>
      <c r="F98" s="1">
        <v>1.68</v>
      </c>
      <c r="G98" s="1">
        <f>F98-E98</f>
        <v>0.25499999999999989</v>
      </c>
      <c r="H98" s="3">
        <f t="shared" ref="H98" si="18">(F98-E98)/E98</f>
        <v>0.17894736842105255</v>
      </c>
    </row>
    <row r="99" spans="1:8" x14ac:dyDescent="0.15">
      <c r="B99" s="4" t="s">
        <v>1</v>
      </c>
      <c r="D99" s="5"/>
      <c r="H99" s="3"/>
    </row>
    <row r="100" spans="1:8" x14ac:dyDescent="0.15">
      <c r="C100" s="11" t="s">
        <v>35</v>
      </c>
      <c r="D100" s="5" t="s">
        <v>117</v>
      </c>
      <c r="E100" s="8">
        <v>3.827</v>
      </c>
      <c r="F100" s="8">
        <v>4.0369999999999999</v>
      </c>
      <c r="G100" s="1">
        <f t="shared" ref="G100:G102" si="19">F100-E100</f>
        <v>0.20999999999999996</v>
      </c>
      <c r="H100" s="3">
        <f t="shared" ref="H100:H102" si="20">(F100-E100)/E100</f>
        <v>5.48732688790175E-2</v>
      </c>
    </row>
    <row r="101" spans="1:8" x14ac:dyDescent="0.15">
      <c r="A101"/>
      <c r="C101" s="4" t="s">
        <v>36</v>
      </c>
      <c r="D101" s="5" t="s">
        <v>117</v>
      </c>
      <c r="E101" s="1">
        <v>2.4900000000000002</v>
      </c>
      <c r="F101" s="1">
        <v>2.677</v>
      </c>
      <c r="G101" s="1">
        <f t="shared" si="19"/>
        <v>0.18699999999999983</v>
      </c>
      <c r="H101" s="3">
        <f t="shared" si="20"/>
        <v>7.5100401606425629E-2</v>
      </c>
    </row>
    <row r="102" spans="1:8" x14ac:dyDescent="0.15">
      <c r="A102"/>
      <c r="C102" s="4" t="s">
        <v>40</v>
      </c>
      <c r="D102" s="5" t="s">
        <v>117</v>
      </c>
      <c r="E102" s="1">
        <v>1.4179999999999999</v>
      </c>
      <c r="F102" s="1">
        <v>1.4890000000000001</v>
      </c>
      <c r="G102" s="1">
        <f t="shared" si="19"/>
        <v>7.1000000000000174E-2</v>
      </c>
      <c r="H102" s="3">
        <f t="shared" si="20"/>
        <v>5.0070521861777274E-2</v>
      </c>
    </row>
    <row r="103" spans="1:8" x14ac:dyDescent="0.15">
      <c r="A103"/>
      <c r="B103" s="11" t="s">
        <v>44</v>
      </c>
      <c r="D103" s="5"/>
      <c r="H103" s="3"/>
    </row>
    <row r="104" spans="1:8" x14ac:dyDescent="0.15">
      <c r="A104"/>
      <c r="C104" s="11" t="s">
        <v>35</v>
      </c>
      <c r="D104" s="5" t="s">
        <v>117</v>
      </c>
      <c r="E104" s="8">
        <v>3.6680000000000001</v>
      </c>
      <c r="F104" s="8">
        <v>3.9060000000000001</v>
      </c>
      <c r="G104" s="1">
        <f t="shared" ref="G104:G107" si="21">F104-E104</f>
        <v>0.23799999999999999</v>
      </c>
      <c r="H104" s="3">
        <f t="shared" ref="H104:H107" si="22">(F104-E104)/E104</f>
        <v>6.4885496183206104E-2</v>
      </c>
    </row>
    <row r="105" spans="1:8" x14ac:dyDescent="0.15">
      <c r="A105"/>
      <c r="C105" s="4" t="s">
        <v>36</v>
      </c>
      <c r="D105" s="5" t="s">
        <v>117</v>
      </c>
      <c r="E105" s="1">
        <v>2.52</v>
      </c>
      <c r="F105" s="1">
        <v>2.7719999999999998</v>
      </c>
      <c r="G105" s="1">
        <f t="shared" si="21"/>
        <v>0.25199999999999978</v>
      </c>
      <c r="H105" s="3">
        <f t="shared" si="22"/>
        <v>9.9999999999999908E-2</v>
      </c>
    </row>
    <row r="106" spans="1:8" x14ac:dyDescent="0.15">
      <c r="A106"/>
      <c r="C106" s="4" t="s">
        <v>40</v>
      </c>
      <c r="D106" s="5" t="s">
        <v>117</v>
      </c>
      <c r="E106" s="1">
        <v>2.4140000000000001</v>
      </c>
      <c r="F106" s="1">
        <v>2.7759999999999998</v>
      </c>
      <c r="G106" s="1">
        <f t="shared" si="21"/>
        <v>0.36199999999999966</v>
      </c>
      <c r="H106" s="3">
        <f t="shared" si="22"/>
        <v>0.14995857497928733</v>
      </c>
    </row>
    <row r="107" spans="1:8" x14ac:dyDescent="0.15">
      <c r="A107"/>
      <c r="C107" s="11" t="s">
        <v>26</v>
      </c>
      <c r="D107" s="5" t="s">
        <v>117</v>
      </c>
      <c r="E107" s="1">
        <v>1.3180000000000001</v>
      </c>
      <c r="F107" s="1">
        <v>1.423</v>
      </c>
      <c r="G107" s="1">
        <f t="shared" si="21"/>
        <v>0.10499999999999998</v>
      </c>
      <c r="H107" s="3">
        <f t="shared" si="22"/>
        <v>7.9666160849772363E-2</v>
      </c>
    </row>
    <row r="108" spans="1:8" x14ac:dyDescent="0.15">
      <c r="A108"/>
      <c r="B108" s="11" t="s">
        <v>45</v>
      </c>
      <c r="D108" s="5"/>
      <c r="H108" s="3"/>
    </row>
    <row r="109" spans="1:8" x14ac:dyDescent="0.15">
      <c r="A109"/>
      <c r="C109" s="11" t="s">
        <v>35</v>
      </c>
      <c r="D109" s="5" t="s">
        <v>117</v>
      </c>
      <c r="E109" s="8">
        <v>4.4640000000000004</v>
      </c>
      <c r="F109" s="8">
        <v>4.6870000000000003</v>
      </c>
      <c r="G109" s="1">
        <f t="shared" ref="G109:G113" si="23">F109-E109</f>
        <v>0.22299999999999986</v>
      </c>
      <c r="H109" s="3">
        <f t="shared" ref="H109:H113" si="24">(F109-E109)/E109</f>
        <v>4.9955197132616452E-2</v>
      </c>
    </row>
    <row r="110" spans="1:8" x14ac:dyDescent="0.15">
      <c r="A110"/>
      <c r="C110" s="4" t="s">
        <v>36</v>
      </c>
      <c r="D110" s="5" t="s">
        <v>117</v>
      </c>
      <c r="E110" s="1">
        <v>3.339</v>
      </c>
      <c r="F110" s="1">
        <v>3.673</v>
      </c>
      <c r="G110" s="1">
        <f t="shared" si="23"/>
        <v>0.33400000000000007</v>
      </c>
      <c r="H110" s="3">
        <f t="shared" si="24"/>
        <v>0.10002994908655288</v>
      </c>
    </row>
    <row r="111" spans="1:8" x14ac:dyDescent="0.15">
      <c r="A111"/>
      <c r="C111" s="4" t="s">
        <v>40</v>
      </c>
      <c r="D111" s="5" t="s">
        <v>117</v>
      </c>
      <c r="E111" s="1">
        <v>3.044</v>
      </c>
      <c r="F111" s="1">
        <v>3.2970000000000002</v>
      </c>
      <c r="G111" s="1">
        <f t="shared" si="23"/>
        <v>0.25300000000000011</v>
      </c>
      <c r="H111" s="3">
        <f t="shared" si="24"/>
        <v>8.3114323258869943E-2</v>
      </c>
    </row>
    <row r="112" spans="1:8" x14ac:dyDescent="0.15">
      <c r="A112"/>
      <c r="C112" s="11" t="s">
        <v>26</v>
      </c>
      <c r="D112" s="5" t="s">
        <v>117</v>
      </c>
      <c r="E112" s="1">
        <v>2.222</v>
      </c>
      <c r="F112" s="1">
        <v>2.3130000000000002</v>
      </c>
      <c r="G112" s="1">
        <f t="shared" si="23"/>
        <v>9.1000000000000192E-2</v>
      </c>
      <c r="H112" s="3">
        <f t="shared" si="24"/>
        <v>4.0954095409541043E-2</v>
      </c>
    </row>
    <row r="113" spans="1:8" x14ac:dyDescent="0.15">
      <c r="A113"/>
      <c r="C113" s="11" t="s">
        <v>27</v>
      </c>
      <c r="D113" s="5" t="s">
        <v>117</v>
      </c>
      <c r="E113" s="1">
        <v>1.478</v>
      </c>
      <c r="F113" s="1">
        <v>1.5149999999999999</v>
      </c>
      <c r="G113" s="1">
        <f t="shared" si="23"/>
        <v>3.6999999999999922E-2</v>
      </c>
      <c r="H113" s="3">
        <f t="shared" si="24"/>
        <v>2.5033829499323357E-2</v>
      </c>
    </row>
    <row r="114" spans="1:8" x14ac:dyDescent="0.15">
      <c r="A114" s="11" t="s">
        <v>28</v>
      </c>
      <c r="D114" s="5"/>
      <c r="H114" s="3"/>
    </row>
    <row r="115" spans="1:8" x14ac:dyDescent="0.15">
      <c r="A115" s="11"/>
      <c r="B115" s="6" t="s">
        <v>43</v>
      </c>
      <c r="D115" s="5"/>
      <c r="H115" s="3"/>
    </row>
    <row r="116" spans="1:8" x14ac:dyDescent="0.15">
      <c r="A116" s="11"/>
      <c r="C116" s="6" t="s">
        <v>35</v>
      </c>
      <c r="D116" s="5" t="s">
        <v>29</v>
      </c>
      <c r="E116" s="8">
        <v>26.922000000000001</v>
      </c>
      <c r="F116" s="8">
        <v>32.036999999999999</v>
      </c>
      <c r="G116" s="1">
        <f>F116-E116</f>
        <v>5.1149999999999984</v>
      </c>
      <c r="H116" s="3">
        <f t="shared" si="12"/>
        <v>0.18999331401827496</v>
      </c>
    </row>
    <row r="117" spans="1:8" x14ac:dyDescent="0.15">
      <c r="B117" s="4" t="s">
        <v>41</v>
      </c>
      <c r="D117" s="5"/>
      <c r="H117" s="3"/>
    </row>
    <row r="118" spans="1:8" x14ac:dyDescent="0.15">
      <c r="C118" s="11" t="s">
        <v>35</v>
      </c>
      <c r="D118" s="5" t="s">
        <v>29</v>
      </c>
      <c r="E118" s="8">
        <v>78.796999999999997</v>
      </c>
      <c r="F118" s="8">
        <v>81.948999999999998</v>
      </c>
      <c r="G118" s="1">
        <f t="shared" ref="G118:G120" si="25">F118-E118</f>
        <v>3.152000000000001</v>
      </c>
      <c r="H118" s="3">
        <f t="shared" si="12"/>
        <v>4.0001522900618057E-2</v>
      </c>
    </row>
    <row r="119" spans="1:8" x14ac:dyDescent="0.15">
      <c r="C119" s="4" t="s">
        <v>36</v>
      </c>
      <c r="D119" s="5" t="s">
        <v>29</v>
      </c>
      <c r="E119" s="1">
        <v>54.831000000000003</v>
      </c>
      <c r="F119" s="1">
        <v>57.024000000000001</v>
      </c>
      <c r="G119" s="1">
        <f t="shared" si="25"/>
        <v>2.1929999999999978</v>
      </c>
      <c r="H119" s="3">
        <f t="shared" si="12"/>
        <v>3.9995622914044932E-2</v>
      </c>
    </row>
    <row r="120" spans="1:8" x14ac:dyDescent="0.15">
      <c r="C120" s="4" t="s">
        <v>40</v>
      </c>
      <c r="D120" s="5" t="s">
        <v>29</v>
      </c>
      <c r="E120" s="1">
        <v>30.097999999999999</v>
      </c>
      <c r="F120" s="1">
        <v>31.302</v>
      </c>
      <c r="G120" s="1">
        <f t="shared" si="25"/>
        <v>1.2040000000000006</v>
      </c>
      <c r="H120" s="3">
        <f t="shared" si="12"/>
        <v>4.0002657983919221E-2</v>
      </c>
    </row>
    <row r="121" spans="1:8" x14ac:dyDescent="0.15">
      <c r="A121"/>
      <c r="B121" s="11" t="s">
        <v>30</v>
      </c>
      <c r="D121" s="5"/>
      <c r="H121" s="3"/>
    </row>
    <row r="122" spans="1:8" x14ac:dyDescent="0.15">
      <c r="A122"/>
      <c r="C122" s="11" t="s">
        <v>35</v>
      </c>
      <c r="D122" s="5" t="s">
        <v>29</v>
      </c>
      <c r="E122" s="8">
        <v>77.103999999999999</v>
      </c>
      <c r="F122" s="8">
        <v>79.417000000000002</v>
      </c>
      <c r="G122" s="1">
        <f t="shared" ref="G122:G125" si="26">F122-E122</f>
        <v>2.3130000000000024</v>
      </c>
      <c r="H122" s="3">
        <f t="shared" si="12"/>
        <v>2.9998443660510511E-2</v>
      </c>
    </row>
    <row r="123" spans="1:8" x14ac:dyDescent="0.15">
      <c r="A123"/>
      <c r="C123" s="4" t="s">
        <v>36</v>
      </c>
      <c r="D123" s="5" t="s">
        <v>29</v>
      </c>
      <c r="E123" s="1">
        <v>55.423000000000002</v>
      </c>
      <c r="F123" s="1">
        <v>57.085999999999999</v>
      </c>
      <c r="G123" s="1">
        <f t="shared" si="26"/>
        <v>1.6629999999999967</v>
      </c>
      <c r="H123" s="3">
        <f t="shared" si="12"/>
        <v>3.0005593345722833E-2</v>
      </c>
    </row>
    <row r="124" spans="1:8" x14ac:dyDescent="0.15">
      <c r="A124"/>
      <c r="C124" s="4" t="s">
        <v>40</v>
      </c>
      <c r="D124" s="5" t="s">
        <v>29</v>
      </c>
      <c r="E124" s="1">
        <v>55.11</v>
      </c>
      <c r="F124" s="1">
        <v>56.762999999999998</v>
      </c>
      <c r="G124" s="1">
        <f t="shared" si="26"/>
        <v>1.6529999999999987</v>
      </c>
      <c r="H124" s="3">
        <f t="shared" si="12"/>
        <v>2.9994556341861708E-2</v>
      </c>
    </row>
    <row r="125" spans="1:8" x14ac:dyDescent="0.15">
      <c r="A125"/>
      <c r="C125" s="11" t="s">
        <v>26</v>
      </c>
      <c r="D125" s="5" t="s">
        <v>29</v>
      </c>
      <c r="E125" s="1">
        <v>28.852</v>
      </c>
      <c r="F125" s="1">
        <v>29.718</v>
      </c>
      <c r="G125" s="1">
        <f t="shared" si="26"/>
        <v>0.86599999999999966</v>
      </c>
      <c r="H125" s="3">
        <f t="shared" si="12"/>
        <v>3.0015250242617485E-2</v>
      </c>
    </row>
    <row r="126" spans="1:8" x14ac:dyDescent="0.15">
      <c r="A126"/>
      <c r="B126" s="11" t="s">
        <v>31</v>
      </c>
      <c r="D126" s="5"/>
      <c r="H126" s="3"/>
    </row>
    <row r="127" spans="1:8" x14ac:dyDescent="0.15">
      <c r="A127"/>
      <c r="C127" s="11" t="s">
        <v>35</v>
      </c>
      <c r="D127" s="5" t="s">
        <v>29</v>
      </c>
      <c r="E127" s="8">
        <v>97.759</v>
      </c>
      <c r="F127" s="8">
        <v>100.69199999999999</v>
      </c>
      <c r="G127" s="1">
        <f t="shared" ref="G127:G130" si="27">F127-E127</f>
        <v>2.9329999999999927</v>
      </c>
      <c r="H127" s="3">
        <f t="shared" si="12"/>
        <v>3.0002352724557254E-2</v>
      </c>
    </row>
    <row r="128" spans="1:8" x14ac:dyDescent="0.15">
      <c r="A128"/>
      <c r="C128" s="4" t="s">
        <v>36</v>
      </c>
      <c r="D128" s="5" t="s">
        <v>29</v>
      </c>
      <c r="E128" s="1">
        <v>74.117999999999995</v>
      </c>
      <c r="F128" s="1">
        <v>76.341999999999999</v>
      </c>
      <c r="G128" s="1">
        <f t="shared" si="27"/>
        <v>2.2240000000000038</v>
      </c>
      <c r="H128" s="3">
        <f t="shared" si="12"/>
        <v>3.0006206319652499E-2</v>
      </c>
    </row>
    <row r="129" spans="1:8" x14ac:dyDescent="0.15">
      <c r="A129"/>
      <c r="C129" s="4" t="s">
        <v>40</v>
      </c>
      <c r="D129" s="5" t="s">
        <v>29</v>
      </c>
      <c r="E129" s="1">
        <v>73.498999999999995</v>
      </c>
      <c r="F129" s="1">
        <v>75.703999999999994</v>
      </c>
      <c r="G129" s="1">
        <f t="shared" si="27"/>
        <v>2.2049999999999983</v>
      </c>
      <c r="H129" s="3">
        <f t="shared" si="12"/>
        <v>3.0000408168818601E-2</v>
      </c>
    </row>
    <row r="130" spans="1:8" x14ac:dyDescent="0.15">
      <c r="A130"/>
      <c r="C130" s="11" t="s">
        <v>26</v>
      </c>
      <c r="D130" s="5" t="s">
        <v>29</v>
      </c>
      <c r="E130" s="1">
        <v>46.988</v>
      </c>
      <c r="F130" s="1">
        <v>48.398000000000003</v>
      </c>
      <c r="G130" s="1">
        <f t="shared" si="27"/>
        <v>1.4100000000000037</v>
      </c>
      <c r="H130" s="3">
        <f t="shared" si="12"/>
        <v>3.0007661530603639E-2</v>
      </c>
    </row>
    <row r="131" spans="1:8" x14ac:dyDescent="0.15">
      <c r="A131"/>
      <c r="B131" s="6" t="s">
        <v>46</v>
      </c>
      <c r="C131" s="11"/>
      <c r="D131" s="5"/>
      <c r="E131" s="1"/>
      <c r="F131" s="1"/>
      <c r="G131" s="1"/>
      <c r="H131" s="3"/>
    </row>
    <row r="132" spans="1:8" x14ac:dyDescent="0.15">
      <c r="A132"/>
      <c r="C132" s="11" t="s">
        <v>35</v>
      </c>
      <c r="D132" s="5" t="s">
        <v>29</v>
      </c>
      <c r="E132" s="1">
        <v>82.009</v>
      </c>
      <c r="F132" s="1">
        <v>85.792000000000002</v>
      </c>
      <c r="G132" s="1">
        <f t="shared" ref="G132:G136" si="28">F132-E132</f>
        <v>3.7830000000000013</v>
      </c>
      <c r="H132" s="3">
        <f t="shared" si="12"/>
        <v>4.612908339328612E-2</v>
      </c>
    </row>
    <row r="133" spans="1:8" x14ac:dyDescent="0.15">
      <c r="A133"/>
      <c r="C133" s="11" t="s">
        <v>36</v>
      </c>
      <c r="D133" s="5" t="s">
        <v>29</v>
      </c>
      <c r="E133" s="1">
        <v>58.367999999999988</v>
      </c>
      <c r="F133" s="1">
        <v>61.442</v>
      </c>
      <c r="G133" s="1">
        <f t="shared" si="28"/>
        <v>3.0740000000000123</v>
      </c>
      <c r="H133" s="3">
        <f t="shared" si="12"/>
        <v>5.2665844298245834E-2</v>
      </c>
    </row>
    <row r="134" spans="1:8" x14ac:dyDescent="0.15">
      <c r="A134"/>
      <c r="C134" s="11" t="s">
        <v>40</v>
      </c>
      <c r="D134" s="5" t="s">
        <v>29</v>
      </c>
      <c r="E134" s="1">
        <v>57.748999999999988</v>
      </c>
      <c r="F134" s="1">
        <v>60.804000000000002</v>
      </c>
      <c r="G134" s="1">
        <f t="shared" si="28"/>
        <v>3.0550000000000139</v>
      </c>
      <c r="H134" s="3">
        <f t="shared" si="12"/>
        <v>5.2901348941107457E-2</v>
      </c>
    </row>
    <row r="135" spans="1:8" x14ac:dyDescent="0.15">
      <c r="A135"/>
      <c r="C135" s="11" t="s">
        <v>26</v>
      </c>
      <c r="D135" s="5" t="s">
        <v>29</v>
      </c>
      <c r="E135" s="1">
        <v>31.237999999999992</v>
      </c>
      <c r="F135" s="1">
        <v>33.497999999999998</v>
      </c>
      <c r="G135" s="1">
        <f t="shared" si="28"/>
        <v>2.2600000000000051</v>
      </c>
      <c r="H135" s="3">
        <f t="shared" si="12"/>
        <v>7.2347781548114651E-2</v>
      </c>
    </row>
    <row r="136" spans="1:8" x14ac:dyDescent="0.15">
      <c r="A136"/>
      <c r="C136" s="11" t="s">
        <v>27</v>
      </c>
      <c r="D136" s="5" t="s">
        <v>29</v>
      </c>
      <c r="E136" s="1">
        <v>3.0619999999999998</v>
      </c>
      <c r="F136" s="1">
        <v>3.0619999999999998</v>
      </c>
      <c r="G136" s="1">
        <f t="shared" si="28"/>
        <v>0</v>
      </c>
      <c r="H136" s="3">
        <f t="shared" si="12"/>
        <v>0</v>
      </c>
    </row>
    <row r="137" spans="1:8" x14ac:dyDescent="0.15">
      <c r="A137"/>
      <c r="C137" s="11"/>
      <c r="D137" s="5"/>
      <c r="E137" s="1"/>
      <c r="F137" s="1"/>
      <c r="G137" s="1"/>
      <c r="H137" s="3"/>
    </row>
    <row r="138" spans="1:8" x14ac:dyDescent="0.15">
      <c r="B138" s="4" t="s">
        <v>42</v>
      </c>
      <c r="C138"/>
      <c r="D138" s="5" t="s">
        <v>21</v>
      </c>
      <c r="E138" s="1">
        <v>1E-3</v>
      </c>
      <c r="F138" s="1">
        <v>1E-3</v>
      </c>
      <c r="G138" s="1">
        <f t="shared" ref="G138:G140" si="29">F138-E138</f>
        <v>0</v>
      </c>
      <c r="H138" s="3">
        <f>(F138-E138)/E138</f>
        <v>0</v>
      </c>
    </row>
    <row r="139" spans="1:8" x14ac:dyDescent="0.15">
      <c r="B139" s="4" t="s">
        <v>49</v>
      </c>
      <c r="C139"/>
      <c r="D139" s="5" t="s">
        <v>21</v>
      </c>
      <c r="E139" s="14">
        <v>1E-3</v>
      </c>
      <c r="F139" s="14">
        <v>1E-3</v>
      </c>
      <c r="G139" s="1">
        <f t="shared" si="29"/>
        <v>0</v>
      </c>
      <c r="H139" s="3">
        <f>(F139-E139)/E139</f>
        <v>0</v>
      </c>
    </row>
    <row r="140" spans="1:8" x14ac:dyDescent="0.15">
      <c r="A140"/>
      <c r="B140" s="11" t="s">
        <v>60</v>
      </c>
      <c r="C140"/>
      <c r="D140" s="7" t="s">
        <v>15</v>
      </c>
      <c r="E140" s="2">
        <v>0.19</v>
      </c>
      <c r="F140" s="2">
        <v>0.191</v>
      </c>
      <c r="G140" s="1">
        <f t="shared" si="29"/>
        <v>1.0000000000000009E-3</v>
      </c>
      <c r="H140" s="3">
        <f>(F140-E140)/E140</f>
        <v>5.2631578947368463E-3</v>
      </c>
    </row>
    <row r="141" spans="1:8" x14ac:dyDescent="0.15">
      <c r="A141"/>
      <c r="C141" s="11"/>
      <c r="E141" s="2"/>
      <c r="F141" s="2"/>
      <c r="G141" s="2"/>
      <c r="H141" s="3"/>
    </row>
    <row r="142" spans="1:8" ht="14" customHeight="1" x14ac:dyDescent="0.15">
      <c r="A142" s="53" t="s">
        <v>32</v>
      </c>
      <c r="B142" s="53"/>
      <c r="C142" s="53"/>
      <c r="D142" s="53"/>
      <c r="E142" s="53"/>
      <c r="F142" s="53"/>
      <c r="G142" s="53"/>
      <c r="H142" s="53"/>
    </row>
    <row r="143" spans="1:8" ht="14" customHeight="1" x14ac:dyDescent="0.15">
      <c r="A143" s="53"/>
      <c r="B143" s="53"/>
      <c r="C143" s="53"/>
      <c r="D143" s="53"/>
      <c r="E143" s="53"/>
      <c r="F143" s="53"/>
      <c r="G143" s="53"/>
      <c r="H143" s="53"/>
    </row>
  </sheetData>
  <mergeCells count="3">
    <mergeCell ref="A1:H1"/>
    <mergeCell ref="A3:C3"/>
    <mergeCell ref="A142:H143"/>
  </mergeCells>
  <pageMargins left="0.75" right="0.75" top="1" bottom="1" header="0.5" footer="0.5"/>
  <pageSetup scale="72" fitToHeight="3" orientation="portrait" horizontalDpi="4294967292" verticalDpi="4294967292" r:id="rId1"/>
  <headerFooter alignWithMargins="0"/>
  <rowBreaks count="2" manualBreakCount="2">
    <brk id="60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6CF2-3F38-4CD7-B110-9E7C79D8A27F}">
  <dimension ref="B1:H95"/>
  <sheetViews>
    <sheetView zoomScale="85" zoomScaleNormal="85" workbookViewId="0"/>
  </sheetViews>
  <sheetFormatPr baseColWidth="10" defaultColWidth="8.83203125" defaultRowHeight="13" x14ac:dyDescent="0.15"/>
  <cols>
    <col min="2" max="2" width="5.83203125" customWidth="1"/>
    <col min="3" max="3" width="5.83203125" style="15" customWidth="1"/>
    <col min="4" max="4" width="43.5" bestFit="1" customWidth="1"/>
    <col min="5" max="7" width="22.5" style="16" customWidth="1"/>
    <col min="8" max="8" width="24" customWidth="1"/>
  </cols>
  <sheetData>
    <row r="1" spans="2:8" ht="16" x14ac:dyDescent="0.2">
      <c r="B1" s="54" t="s">
        <v>68</v>
      </c>
      <c r="C1" s="54"/>
      <c r="D1" s="54"/>
      <c r="E1" s="54"/>
      <c r="F1" s="54"/>
      <c r="G1" s="54"/>
      <c r="H1" s="54"/>
    </row>
    <row r="2" spans="2:8" ht="16" x14ac:dyDescent="0.2">
      <c r="B2" s="55" t="s">
        <v>81</v>
      </c>
      <c r="C2" s="55"/>
      <c r="D2" s="55"/>
      <c r="E2" s="55"/>
      <c r="F2" s="55"/>
      <c r="G2" s="55"/>
      <c r="H2" s="55"/>
    </row>
    <row r="3" spans="2:8" ht="14" thickBot="1" x14ac:dyDescent="0.2"/>
    <row r="4" spans="2:8" x14ac:dyDescent="0.15">
      <c r="B4" s="17"/>
      <c r="C4" s="18"/>
      <c r="D4" s="18"/>
      <c r="E4" s="19"/>
      <c r="F4" s="35"/>
      <c r="G4" s="35"/>
      <c r="H4" s="36"/>
    </row>
    <row r="5" spans="2:8" x14ac:dyDescent="0.15">
      <c r="B5" s="20" t="s">
        <v>93</v>
      </c>
      <c r="C5"/>
      <c r="F5" s="37"/>
      <c r="G5" s="37"/>
      <c r="H5" s="26"/>
    </row>
    <row r="6" spans="2:8" x14ac:dyDescent="0.15">
      <c r="B6" s="22"/>
      <c r="C6"/>
      <c r="E6" s="23" t="s">
        <v>69</v>
      </c>
      <c r="F6" s="38" t="s">
        <v>70</v>
      </c>
      <c r="G6" s="24" t="s">
        <v>67</v>
      </c>
      <c r="H6" s="25" t="s">
        <v>71</v>
      </c>
    </row>
    <row r="7" spans="2:8" x14ac:dyDescent="0.15">
      <c r="B7" s="22"/>
      <c r="C7" s="15" t="s">
        <v>2</v>
      </c>
      <c r="H7" s="21"/>
    </row>
    <row r="8" spans="2:8" x14ac:dyDescent="0.15">
      <c r="B8" s="22"/>
      <c r="D8" s="27" t="s">
        <v>72</v>
      </c>
      <c r="E8" s="16">
        <v>0.44600000000000001</v>
      </c>
      <c r="F8" s="16">
        <v>0.505</v>
      </c>
      <c r="G8" s="16">
        <f t="shared" ref="G8:G10" si="0">F8-E8</f>
        <v>5.8999999999999997E-2</v>
      </c>
      <c r="H8" s="26">
        <f>(F8-E8)/E8</f>
        <v>0.13228699551569506</v>
      </c>
    </row>
    <row r="9" spans="2:8" x14ac:dyDescent="0.15">
      <c r="B9" s="22"/>
      <c r="D9" s="27" t="s">
        <v>74</v>
      </c>
      <c r="E9" s="16">
        <v>0.42299999999999999</v>
      </c>
      <c r="F9" s="16">
        <v>0.47799999999999998</v>
      </c>
      <c r="G9" s="16">
        <f t="shared" si="0"/>
        <v>5.4999999999999993E-2</v>
      </c>
      <c r="H9" s="26">
        <f>(F9-E9)/E9</f>
        <v>0.13002364066193853</v>
      </c>
    </row>
    <row r="10" spans="2:8" x14ac:dyDescent="0.15">
      <c r="B10" s="22"/>
      <c r="D10" s="27" t="s">
        <v>75</v>
      </c>
      <c r="E10" s="16">
        <v>0.41599999999999998</v>
      </c>
      <c r="F10" s="16">
        <v>0.47</v>
      </c>
      <c r="G10" s="16">
        <f t="shared" si="0"/>
        <v>5.3999999999999992E-2</v>
      </c>
      <c r="H10" s="26">
        <f>(F10-E10)/E10</f>
        <v>0.12980769230769229</v>
      </c>
    </row>
    <row r="11" spans="2:8" x14ac:dyDescent="0.15">
      <c r="B11" s="22"/>
      <c r="H11" s="21"/>
    </row>
    <row r="12" spans="2:8" x14ac:dyDescent="0.15">
      <c r="B12" s="22"/>
      <c r="C12" s="15" t="s">
        <v>19</v>
      </c>
      <c r="H12" s="21"/>
    </row>
    <row r="13" spans="2:8" x14ac:dyDescent="0.15">
      <c r="B13" s="22"/>
      <c r="D13" s="27" t="s">
        <v>72</v>
      </c>
      <c r="E13" s="16">
        <v>0.28999999999999998</v>
      </c>
      <c r="F13" s="16">
        <v>0.317</v>
      </c>
      <c r="G13" s="16">
        <f>F13-E13</f>
        <v>2.7000000000000024E-2</v>
      </c>
      <c r="H13" s="26">
        <f>(F13-E13)/E13</f>
        <v>9.3103448275862158E-2</v>
      </c>
    </row>
    <row r="14" spans="2:8" x14ac:dyDescent="0.15">
      <c r="B14" s="22"/>
      <c r="D14" s="27" t="s">
        <v>74</v>
      </c>
      <c r="E14" s="16">
        <v>0.26700000000000002</v>
      </c>
      <c r="F14" s="16">
        <v>0.28999999999999998</v>
      </c>
      <c r="G14" s="16">
        <f t="shared" ref="G14:G15" si="1">F14-E14</f>
        <v>2.2999999999999965E-2</v>
      </c>
      <c r="H14" s="26">
        <f>(F14-E14)/E14</f>
        <v>8.6142322097378141E-2</v>
      </c>
    </row>
    <row r="15" spans="2:8" x14ac:dyDescent="0.15">
      <c r="B15" s="22"/>
      <c r="D15" s="27" t="s">
        <v>75</v>
      </c>
      <c r="E15" s="16">
        <v>0.26</v>
      </c>
      <c r="F15" s="16">
        <v>0.28199999999999997</v>
      </c>
      <c r="G15" s="16">
        <f t="shared" si="1"/>
        <v>2.1999999999999964E-2</v>
      </c>
      <c r="H15" s="26">
        <f>(F15-E15)/E15</f>
        <v>8.4615384615384467E-2</v>
      </c>
    </row>
    <row r="16" spans="2:8" x14ac:dyDescent="0.15">
      <c r="B16" s="22"/>
      <c r="H16" s="21"/>
    </row>
    <row r="17" spans="2:8" x14ac:dyDescent="0.15">
      <c r="B17" s="22"/>
      <c r="C17" s="15" t="s">
        <v>79</v>
      </c>
      <c r="H17" s="21"/>
    </row>
    <row r="18" spans="2:8" x14ac:dyDescent="0.15">
      <c r="B18" s="22"/>
      <c r="D18" s="27" t="s">
        <v>72</v>
      </c>
      <c r="E18" s="16">
        <v>0.24</v>
      </c>
      <c r="F18" s="16">
        <v>0.25800000000000001</v>
      </c>
      <c r="G18" s="16">
        <f t="shared" ref="G18:G20" si="2">F18-E18</f>
        <v>1.8000000000000016E-2</v>
      </c>
      <c r="H18" s="26">
        <f>(F18-E18)/E18</f>
        <v>7.5000000000000067E-2</v>
      </c>
    </row>
    <row r="19" spans="2:8" x14ac:dyDescent="0.15">
      <c r="B19" s="22"/>
      <c r="D19" s="27" t="s">
        <v>74</v>
      </c>
      <c r="E19" s="16">
        <v>0.217</v>
      </c>
      <c r="F19" s="16">
        <v>0.23100000000000001</v>
      </c>
      <c r="G19" s="16">
        <f t="shared" si="2"/>
        <v>1.4000000000000012E-2</v>
      </c>
      <c r="H19" s="26">
        <f>(F19-E19)/E19</f>
        <v>6.4516129032258118E-2</v>
      </c>
    </row>
    <row r="20" spans="2:8" x14ac:dyDescent="0.15">
      <c r="B20" s="22"/>
      <c r="D20" s="27" t="s">
        <v>75</v>
      </c>
      <c r="E20" s="16">
        <v>0.21</v>
      </c>
      <c r="F20" s="16">
        <v>0.223</v>
      </c>
      <c r="G20" s="16">
        <f t="shared" si="2"/>
        <v>1.3000000000000012E-2</v>
      </c>
      <c r="H20" s="26">
        <f>(F20-E20)/E20</f>
        <v>6.1904761904761962E-2</v>
      </c>
    </row>
    <row r="21" spans="2:8" x14ac:dyDescent="0.15">
      <c r="B21" s="22"/>
      <c r="H21" s="21"/>
    </row>
    <row r="22" spans="2:8" x14ac:dyDescent="0.15">
      <c r="B22" s="22"/>
      <c r="C22" s="15" t="s">
        <v>3</v>
      </c>
      <c r="H22" s="21"/>
    </row>
    <row r="23" spans="2:8" x14ac:dyDescent="0.15">
      <c r="B23" s="22"/>
      <c r="D23" s="27" t="s">
        <v>72</v>
      </c>
      <c r="E23" s="16">
        <v>0.21299999999999999</v>
      </c>
      <c r="F23" s="16">
        <v>0.22800000000000001</v>
      </c>
      <c r="G23" s="16">
        <f t="shared" ref="G23:G25" si="3">F23-E23</f>
        <v>1.5000000000000013E-2</v>
      </c>
      <c r="H23" s="26">
        <f>(F23-E23)/E23</f>
        <v>7.0422535211267664E-2</v>
      </c>
    </row>
    <row r="24" spans="2:8" x14ac:dyDescent="0.15">
      <c r="B24" s="22"/>
      <c r="D24" s="27" t="s">
        <v>74</v>
      </c>
      <c r="E24" s="16">
        <v>0.19</v>
      </c>
      <c r="F24" s="16">
        <v>0.20100000000000001</v>
      </c>
      <c r="G24" s="16">
        <f t="shared" si="3"/>
        <v>1.100000000000001E-2</v>
      </c>
      <c r="H24" s="26">
        <f>(F24-E24)/E24</f>
        <v>5.7894736842105311E-2</v>
      </c>
    </row>
    <row r="25" spans="2:8" x14ac:dyDescent="0.15">
      <c r="B25" s="22"/>
      <c r="D25" s="27" t="s">
        <v>75</v>
      </c>
      <c r="E25" s="16">
        <v>0.183</v>
      </c>
      <c r="F25" s="16">
        <v>0.193</v>
      </c>
      <c r="G25" s="16">
        <f t="shared" si="3"/>
        <v>1.0000000000000009E-2</v>
      </c>
      <c r="H25" s="26">
        <f>(F25-E25)/E25</f>
        <v>5.4644808743169446E-2</v>
      </c>
    </row>
    <row r="26" spans="2:8" x14ac:dyDescent="0.15">
      <c r="B26" s="22"/>
      <c r="H26" s="21"/>
    </row>
    <row r="27" spans="2:8" x14ac:dyDescent="0.15">
      <c r="B27" s="20" t="s">
        <v>94</v>
      </c>
      <c r="H27" s="21"/>
    </row>
    <row r="28" spans="2:8" x14ac:dyDescent="0.15">
      <c r="B28" s="22"/>
      <c r="H28" s="21"/>
    </row>
    <row r="29" spans="2:8" x14ac:dyDescent="0.15">
      <c r="B29" s="22"/>
      <c r="C29" s="15" t="s">
        <v>95</v>
      </c>
      <c r="H29" s="21"/>
    </row>
    <row r="30" spans="2:8" x14ac:dyDescent="0.15">
      <c r="B30" s="22"/>
      <c r="D30" s="27" t="s">
        <v>2</v>
      </c>
      <c r="F30" s="16">
        <v>2E-3</v>
      </c>
      <c r="G30" s="16" t="s">
        <v>78</v>
      </c>
      <c r="H30" s="28" t="s">
        <v>78</v>
      </c>
    </row>
    <row r="31" spans="2:8" x14ac:dyDescent="0.15">
      <c r="B31" s="22"/>
      <c r="D31" s="27" t="s">
        <v>19</v>
      </c>
      <c r="F31" s="16">
        <v>2E-3</v>
      </c>
      <c r="G31" s="16" t="s">
        <v>78</v>
      </c>
      <c r="H31" s="28" t="s">
        <v>78</v>
      </c>
    </row>
    <row r="32" spans="2:8" x14ac:dyDescent="0.15">
      <c r="B32" s="22"/>
      <c r="D32" s="27" t="s">
        <v>79</v>
      </c>
      <c r="F32" s="16">
        <v>2E-3</v>
      </c>
      <c r="G32" s="16" t="s">
        <v>78</v>
      </c>
      <c r="H32" s="28" t="s">
        <v>78</v>
      </c>
    </row>
    <row r="33" spans="2:8" x14ac:dyDescent="0.15">
      <c r="B33" s="22"/>
      <c r="D33" s="27" t="s">
        <v>96</v>
      </c>
      <c r="F33" s="16">
        <v>2E-3</v>
      </c>
      <c r="G33" s="16" t="s">
        <v>78</v>
      </c>
      <c r="H33" s="28" t="s">
        <v>78</v>
      </c>
    </row>
    <row r="34" spans="2:8" x14ac:dyDescent="0.15">
      <c r="B34" s="22"/>
      <c r="H34" s="21"/>
    </row>
    <row r="35" spans="2:8" x14ac:dyDescent="0.15">
      <c r="B35" s="20" t="s">
        <v>97</v>
      </c>
      <c r="H35" s="21"/>
    </row>
    <row r="36" spans="2:8" x14ac:dyDescent="0.15">
      <c r="B36" s="22"/>
      <c r="D36" s="27"/>
      <c r="H36" s="21"/>
    </row>
    <row r="37" spans="2:8" x14ac:dyDescent="0.15">
      <c r="B37" s="22"/>
      <c r="C37" s="15" t="s">
        <v>2</v>
      </c>
      <c r="D37" s="27"/>
      <c r="H37" s="21"/>
    </row>
    <row r="38" spans="2:8" x14ac:dyDescent="0.15">
      <c r="B38" s="22"/>
      <c r="D38" s="27" t="s">
        <v>72</v>
      </c>
      <c r="E38" s="16">
        <v>0.42599999999999999</v>
      </c>
      <c r="F38" s="16">
        <v>0.46700000000000003</v>
      </c>
      <c r="G38" s="16">
        <f t="shared" ref="G38:G41" si="4">F38-E38</f>
        <v>4.1000000000000036E-2</v>
      </c>
      <c r="H38" s="26">
        <f>(F38-E38)/E38</f>
        <v>9.6244131455399146E-2</v>
      </c>
    </row>
    <row r="39" spans="2:8" x14ac:dyDescent="0.15">
      <c r="B39" s="22"/>
      <c r="D39" s="27" t="s">
        <v>74</v>
      </c>
      <c r="E39" s="16">
        <v>0.35799999999999998</v>
      </c>
      <c r="F39" s="16">
        <v>0.39600000000000002</v>
      </c>
      <c r="G39" s="16">
        <f t="shared" si="4"/>
        <v>3.8000000000000034E-2</v>
      </c>
      <c r="H39" s="26">
        <f>(F39-E39)/E39</f>
        <v>0.10614525139664814</v>
      </c>
    </row>
    <row r="40" spans="2:8" x14ac:dyDescent="0.15">
      <c r="B40" s="22"/>
      <c r="D40" s="27" t="s">
        <v>75</v>
      </c>
      <c r="E40" s="16">
        <v>0.35199999999999998</v>
      </c>
      <c r="F40" s="16">
        <v>0.376</v>
      </c>
      <c r="G40" s="16">
        <f t="shared" si="4"/>
        <v>2.4000000000000021E-2</v>
      </c>
      <c r="H40" s="26">
        <f>(F40-E40)/E40</f>
        <v>6.8181818181818246E-2</v>
      </c>
    </row>
    <row r="41" spans="2:8" x14ac:dyDescent="0.15">
      <c r="B41" s="22"/>
      <c r="D41" s="27" t="s">
        <v>82</v>
      </c>
      <c r="E41" s="16">
        <v>0.35099999999999998</v>
      </c>
      <c r="F41" s="16">
        <v>0.36299999999999999</v>
      </c>
      <c r="G41" s="16">
        <f t="shared" si="4"/>
        <v>1.2000000000000011E-2</v>
      </c>
      <c r="H41" s="26">
        <f>(F41-E41)/E41</f>
        <v>3.4188034188034219E-2</v>
      </c>
    </row>
    <row r="42" spans="2:8" x14ac:dyDescent="0.15">
      <c r="B42" s="22"/>
      <c r="H42" s="21"/>
    </row>
    <row r="43" spans="2:8" x14ac:dyDescent="0.15">
      <c r="B43" s="22"/>
      <c r="C43" s="15" t="s">
        <v>19</v>
      </c>
      <c r="H43" s="21"/>
    </row>
    <row r="44" spans="2:8" x14ac:dyDescent="0.15">
      <c r="B44" s="22"/>
      <c r="D44" s="27" t="s">
        <v>72</v>
      </c>
      <c r="E44" s="16">
        <v>0.35599999999999998</v>
      </c>
      <c r="F44" s="16">
        <v>0.38900000000000001</v>
      </c>
      <c r="G44" s="16">
        <f t="shared" ref="G44:G47" si="5">F44-E44</f>
        <v>3.3000000000000029E-2</v>
      </c>
      <c r="H44" s="26">
        <f>(F44-E44)/E44</f>
        <v>9.2696629213483234E-2</v>
      </c>
    </row>
    <row r="45" spans="2:8" x14ac:dyDescent="0.15">
      <c r="B45" s="22"/>
      <c r="D45" s="27" t="s">
        <v>74</v>
      </c>
      <c r="E45" s="16">
        <v>0.31</v>
      </c>
      <c r="F45" s="16">
        <v>0.318</v>
      </c>
      <c r="G45" s="16">
        <f t="shared" si="5"/>
        <v>8.0000000000000071E-3</v>
      </c>
      <c r="H45" s="26">
        <f>(F45-E45)/E45</f>
        <v>2.580645161290325E-2</v>
      </c>
    </row>
    <row r="46" spans="2:8" x14ac:dyDescent="0.15">
      <c r="B46" s="22"/>
      <c r="D46" s="27" t="s">
        <v>75</v>
      </c>
      <c r="E46" s="16">
        <v>0.29799999999999999</v>
      </c>
      <c r="F46" s="16">
        <v>0.29799999999999999</v>
      </c>
      <c r="G46" s="16">
        <f t="shared" si="5"/>
        <v>0</v>
      </c>
      <c r="H46" s="26">
        <f>(F46-E46)/E46</f>
        <v>0</v>
      </c>
    </row>
    <row r="47" spans="2:8" x14ac:dyDescent="0.15">
      <c r="B47" s="22"/>
      <c r="D47" s="27" t="s">
        <v>82</v>
      </c>
      <c r="E47" s="16">
        <v>0.27800000000000002</v>
      </c>
      <c r="F47" s="16">
        <v>0.28499999999999998</v>
      </c>
      <c r="G47" s="16">
        <f t="shared" si="5"/>
        <v>6.9999999999999507E-3</v>
      </c>
      <c r="H47" s="26">
        <f>(F47-E47)/E47</f>
        <v>2.5179856115107733E-2</v>
      </c>
    </row>
    <row r="48" spans="2:8" x14ac:dyDescent="0.15">
      <c r="B48" s="22"/>
      <c r="D48" s="27"/>
      <c r="H48" s="21"/>
    </row>
    <row r="49" spans="2:8" x14ac:dyDescent="0.15">
      <c r="B49" s="22"/>
      <c r="C49" s="15" t="s">
        <v>79</v>
      </c>
      <c r="H49" s="21"/>
    </row>
    <row r="50" spans="2:8" x14ac:dyDescent="0.15">
      <c r="B50" s="22"/>
      <c r="D50" s="27" t="s">
        <v>72</v>
      </c>
      <c r="E50" s="16">
        <v>0.28799999999999998</v>
      </c>
      <c r="F50" s="16">
        <v>0.32900000000000001</v>
      </c>
      <c r="G50" s="16">
        <f t="shared" ref="G50:G53" si="6">F50-E50</f>
        <v>4.1000000000000036E-2</v>
      </c>
      <c r="H50" s="26">
        <f>(F50-E50)/E50</f>
        <v>0.14236111111111124</v>
      </c>
    </row>
    <row r="51" spans="2:8" x14ac:dyDescent="0.15">
      <c r="B51" s="22"/>
      <c r="D51" s="27" t="s">
        <v>74</v>
      </c>
      <c r="E51" s="16">
        <v>0.24199999999999999</v>
      </c>
      <c r="F51" s="16">
        <v>0.25800000000000001</v>
      </c>
      <c r="G51" s="16">
        <f t="shared" si="6"/>
        <v>1.6000000000000014E-2</v>
      </c>
      <c r="H51" s="26">
        <f>(F51-E51)/E51</f>
        <v>6.61157024793389E-2</v>
      </c>
    </row>
    <row r="52" spans="2:8" x14ac:dyDescent="0.15">
      <c r="B52" s="22"/>
      <c r="D52" s="27" t="s">
        <v>75</v>
      </c>
      <c r="E52" s="16">
        <v>0.23</v>
      </c>
      <c r="F52" s="16">
        <v>0.23799999999999999</v>
      </c>
      <c r="G52" s="16">
        <f t="shared" si="6"/>
        <v>7.9999999999999793E-3</v>
      </c>
      <c r="H52" s="26">
        <f>(F52-E52)/E52</f>
        <v>3.4782608695652084E-2</v>
      </c>
    </row>
    <row r="53" spans="2:8" x14ac:dyDescent="0.15">
      <c r="B53" s="22"/>
      <c r="D53" s="27" t="s">
        <v>82</v>
      </c>
      <c r="E53" s="16">
        <v>0.21</v>
      </c>
      <c r="F53" s="16">
        <v>0.22500000000000001</v>
      </c>
      <c r="G53" s="16">
        <f t="shared" si="6"/>
        <v>1.5000000000000013E-2</v>
      </c>
      <c r="H53" s="26">
        <f>(F53-E53)/E53</f>
        <v>7.1428571428571494E-2</v>
      </c>
    </row>
    <row r="54" spans="2:8" x14ac:dyDescent="0.15">
      <c r="B54" s="22"/>
      <c r="H54" s="21"/>
    </row>
    <row r="55" spans="2:8" x14ac:dyDescent="0.15">
      <c r="B55" s="22"/>
      <c r="C55" s="15" t="s">
        <v>98</v>
      </c>
      <c r="H55" s="21"/>
    </row>
    <row r="56" spans="2:8" x14ac:dyDescent="0.15">
      <c r="B56" s="22"/>
      <c r="D56" s="27" t="s">
        <v>72</v>
      </c>
      <c r="E56" s="16">
        <v>0.26600000000000001</v>
      </c>
      <c r="F56" s="16">
        <v>0.30099999999999999</v>
      </c>
      <c r="G56" s="16">
        <f>F56-E56</f>
        <v>3.4999999999999976E-2</v>
      </c>
      <c r="H56" s="26">
        <f>(F56-E56)/E56</f>
        <v>0.13157894736842096</v>
      </c>
    </row>
    <row r="57" spans="2:8" x14ac:dyDescent="0.15">
      <c r="B57" s="22"/>
      <c r="D57" s="27" t="s">
        <v>74</v>
      </c>
      <c r="E57" s="16">
        <v>0.22</v>
      </c>
      <c r="F57" s="16">
        <v>0.23</v>
      </c>
      <c r="G57" s="16">
        <f>F57-E57</f>
        <v>1.0000000000000009E-2</v>
      </c>
      <c r="H57" s="26">
        <f>(F57-E57)/E57</f>
        <v>4.5454545454545497E-2</v>
      </c>
    </row>
    <row r="58" spans="2:8" x14ac:dyDescent="0.15">
      <c r="B58" s="22"/>
      <c r="D58" s="27" t="s">
        <v>75</v>
      </c>
      <c r="E58" s="16">
        <v>0.20799999999999999</v>
      </c>
      <c r="F58" s="16">
        <v>0.21</v>
      </c>
      <c r="G58" s="16">
        <f>F58-E58</f>
        <v>2.0000000000000018E-3</v>
      </c>
      <c r="H58" s="26">
        <f>(F58-E58)/E58</f>
        <v>9.6153846153846246E-3</v>
      </c>
    </row>
    <row r="59" spans="2:8" x14ac:dyDescent="0.15">
      <c r="B59" s="22"/>
      <c r="D59" s="27" t="s">
        <v>82</v>
      </c>
      <c r="E59" s="16">
        <v>0.188</v>
      </c>
      <c r="F59" s="16">
        <v>0.19700000000000001</v>
      </c>
      <c r="G59" s="16">
        <f>F59-E59</f>
        <v>9.000000000000008E-3</v>
      </c>
      <c r="H59" s="26">
        <f>(F59-E59)/E59</f>
        <v>4.7872340425531956E-2</v>
      </c>
    </row>
    <row r="60" spans="2:8" x14ac:dyDescent="0.15">
      <c r="B60" s="22"/>
      <c r="H60" s="21"/>
    </row>
    <row r="61" spans="2:8" x14ac:dyDescent="0.15">
      <c r="B61" s="22"/>
      <c r="C61" s="15" t="s">
        <v>3</v>
      </c>
      <c r="H61" s="21"/>
    </row>
    <row r="62" spans="2:8" x14ac:dyDescent="0.15">
      <c r="B62" s="22"/>
      <c r="D62" s="27" t="s">
        <v>72</v>
      </c>
      <c r="E62" s="16">
        <v>0.26500000000000001</v>
      </c>
      <c r="F62" s="16">
        <v>0.3</v>
      </c>
      <c r="G62" s="16">
        <f t="shared" ref="G62:G65" si="7">F62-E62</f>
        <v>3.4999999999999976E-2</v>
      </c>
      <c r="H62" s="26">
        <f>(F62-E62)/E62</f>
        <v>0.13207547169811309</v>
      </c>
    </row>
    <row r="63" spans="2:8" x14ac:dyDescent="0.15">
      <c r="B63" s="22"/>
      <c r="D63" s="27" t="s">
        <v>74</v>
      </c>
      <c r="E63" s="16">
        <v>0.219</v>
      </c>
      <c r="F63" s="16">
        <v>0.22900000000000001</v>
      </c>
      <c r="G63" s="16">
        <f t="shared" si="7"/>
        <v>1.0000000000000009E-2</v>
      </c>
      <c r="H63" s="26">
        <f>(F63-E63)/E63</f>
        <v>4.5662100456621044E-2</v>
      </c>
    </row>
    <row r="64" spans="2:8" x14ac:dyDescent="0.15">
      <c r="B64" s="22"/>
      <c r="D64" s="27" t="s">
        <v>75</v>
      </c>
      <c r="E64" s="16">
        <v>0.20699999999999999</v>
      </c>
      <c r="F64" s="16">
        <v>0.20899999999999999</v>
      </c>
      <c r="G64" s="16">
        <f t="shared" si="7"/>
        <v>2.0000000000000018E-3</v>
      </c>
      <c r="H64" s="26">
        <f>(F64-E64)/E64</f>
        <v>9.6618357487922787E-3</v>
      </c>
    </row>
    <row r="65" spans="2:8" x14ac:dyDescent="0.15">
      <c r="B65" s="22"/>
      <c r="D65" s="27" t="s">
        <v>82</v>
      </c>
      <c r="E65" s="16">
        <v>0.187</v>
      </c>
      <c r="F65" s="16">
        <v>0.19600000000000001</v>
      </c>
      <c r="G65" s="16">
        <f t="shared" si="7"/>
        <v>9.000000000000008E-3</v>
      </c>
      <c r="H65" s="26">
        <f>(F65-E65)/E65</f>
        <v>4.8128342245989345E-2</v>
      </c>
    </row>
    <row r="66" spans="2:8" x14ac:dyDescent="0.15">
      <c r="B66" s="22"/>
      <c r="H66" s="21"/>
    </row>
    <row r="67" spans="2:8" ht="13.25" customHeight="1" x14ac:dyDescent="0.15">
      <c r="B67" s="43" t="s">
        <v>100</v>
      </c>
      <c r="C67" s="41"/>
      <c r="D67" s="41"/>
      <c r="E67" s="41"/>
      <c r="F67" s="41"/>
      <c r="G67" s="41"/>
      <c r="H67" s="42"/>
    </row>
    <row r="68" spans="2:8" x14ac:dyDescent="0.15">
      <c r="B68" s="56" t="s">
        <v>110</v>
      </c>
      <c r="C68" s="57"/>
      <c r="D68" s="57"/>
      <c r="E68" s="57"/>
      <c r="F68" s="57"/>
      <c r="G68" s="57"/>
      <c r="H68" s="58"/>
    </row>
    <row r="69" spans="2:8" x14ac:dyDescent="0.15">
      <c r="B69" s="56"/>
      <c r="C69" s="57"/>
      <c r="D69" s="57"/>
      <c r="E69" s="57"/>
      <c r="F69" s="57"/>
      <c r="G69" s="57"/>
      <c r="H69" s="58"/>
    </row>
    <row r="70" spans="2:8" x14ac:dyDescent="0.15">
      <c r="B70" s="22"/>
      <c r="H70" s="21"/>
    </row>
    <row r="71" spans="2:8" x14ac:dyDescent="0.15">
      <c r="B71" s="22"/>
      <c r="D71" t="s">
        <v>111</v>
      </c>
      <c r="F71" s="16">
        <v>0.75600000000000001</v>
      </c>
      <c r="G71" s="16" t="s">
        <v>78</v>
      </c>
      <c r="H71" s="40" t="s">
        <v>78</v>
      </c>
    </row>
    <row r="72" spans="2:8" x14ac:dyDescent="0.15">
      <c r="B72" s="22"/>
      <c r="D72" t="s">
        <v>112</v>
      </c>
      <c r="F72" s="16">
        <v>0.64</v>
      </c>
      <c r="G72" s="16" t="s">
        <v>78</v>
      </c>
      <c r="H72" s="40" t="s">
        <v>78</v>
      </c>
    </row>
    <row r="73" spans="2:8" x14ac:dyDescent="0.15">
      <c r="B73" s="22"/>
      <c r="H73" s="21"/>
    </row>
    <row r="74" spans="2:8" x14ac:dyDescent="0.15">
      <c r="B74" s="20" t="s">
        <v>77</v>
      </c>
      <c r="H74" s="21"/>
    </row>
    <row r="75" spans="2:8" x14ac:dyDescent="0.15">
      <c r="B75" s="22"/>
      <c r="H75" s="21"/>
    </row>
    <row r="76" spans="2:8" x14ac:dyDescent="0.15">
      <c r="B76" s="22"/>
      <c r="C76" s="15" t="s">
        <v>95</v>
      </c>
      <c r="H76" s="21"/>
    </row>
    <row r="77" spans="2:8" x14ac:dyDescent="0.15">
      <c r="B77" s="22"/>
      <c r="D77" s="27" t="s">
        <v>2</v>
      </c>
      <c r="E77" s="16">
        <v>1.0999999999999999E-2</v>
      </c>
      <c r="F77" s="16">
        <v>1.4E-2</v>
      </c>
      <c r="G77" s="16">
        <f t="shared" ref="G77:G80" si="8">F77-E77</f>
        <v>3.0000000000000009E-3</v>
      </c>
      <c r="H77" s="26">
        <f t="shared" ref="H77:H80" si="9">(F77-E77)/E77</f>
        <v>0.27272727272727282</v>
      </c>
    </row>
    <row r="78" spans="2:8" x14ac:dyDescent="0.15">
      <c r="B78" s="22"/>
      <c r="D78" s="27" t="s">
        <v>19</v>
      </c>
      <c r="E78" s="16">
        <v>8.0000000000000002E-3</v>
      </c>
      <c r="F78" s="16">
        <v>0.01</v>
      </c>
      <c r="G78" s="16">
        <f t="shared" si="8"/>
        <v>2E-3</v>
      </c>
      <c r="H78" s="26">
        <f t="shared" si="9"/>
        <v>0.25</v>
      </c>
    </row>
    <row r="79" spans="2:8" x14ac:dyDescent="0.15">
      <c r="B79" s="22"/>
      <c r="D79" s="27" t="s">
        <v>79</v>
      </c>
      <c r="E79" s="16">
        <v>7.0000000000000001E-3</v>
      </c>
      <c r="F79" s="16">
        <v>8.9999999999999993E-3</v>
      </c>
      <c r="G79" s="16">
        <f t="shared" si="8"/>
        <v>1.9999999999999992E-3</v>
      </c>
      <c r="H79" s="26">
        <f t="shared" si="9"/>
        <v>0.28571428571428559</v>
      </c>
    </row>
    <row r="80" spans="2:8" x14ac:dyDescent="0.15">
      <c r="B80" s="22"/>
      <c r="D80" s="27" t="s">
        <v>96</v>
      </c>
      <c r="E80" s="16">
        <v>2E-3</v>
      </c>
      <c r="F80" s="16">
        <v>3.0000000000000001E-3</v>
      </c>
      <c r="G80" s="16">
        <f t="shared" si="8"/>
        <v>1E-3</v>
      </c>
      <c r="H80" s="26">
        <f t="shared" si="9"/>
        <v>0.5</v>
      </c>
    </row>
    <row r="81" spans="2:8" x14ac:dyDescent="0.15">
      <c r="B81" s="22"/>
      <c r="H81" s="21"/>
    </row>
    <row r="82" spans="2:8" x14ac:dyDescent="0.15">
      <c r="B82" s="22"/>
      <c r="C82" s="15" t="s">
        <v>113</v>
      </c>
      <c r="H82" s="21"/>
    </row>
    <row r="83" spans="2:8" x14ac:dyDescent="0.15">
      <c r="B83" s="22"/>
      <c r="D83" s="27" t="s">
        <v>2</v>
      </c>
      <c r="E83" s="16">
        <v>2.1999999999999999E-2</v>
      </c>
      <c r="F83" s="16">
        <v>2.4E-2</v>
      </c>
      <c r="G83" s="16">
        <f t="shared" ref="G83:G86" si="10">F83-E83</f>
        <v>2.0000000000000018E-3</v>
      </c>
      <c r="H83" s="26">
        <f>(F83-E83)/E83</f>
        <v>9.0909090909090995E-2</v>
      </c>
    </row>
    <row r="84" spans="2:8" x14ac:dyDescent="0.15">
      <c r="B84" s="22"/>
      <c r="D84" s="27" t="s">
        <v>19</v>
      </c>
      <c r="E84" s="16">
        <v>1.4999999999999999E-2</v>
      </c>
      <c r="F84" s="16">
        <v>1.7999999999999999E-2</v>
      </c>
      <c r="G84" s="16">
        <f t="shared" si="10"/>
        <v>2.9999999999999992E-3</v>
      </c>
      <c r="H84" s="26">
        <f t="shared" ref="H84:H86" si="11">(F84-E84)/E84</f>
        <v>0.19999999999999996</v>
      </c>
    </row>
    <row r="85" spans="2:8" x14ac:dyDescent="0.15">
      <c r="B85" s="22"/>
      <c r="D85" s="27" t="s">
        <v>79</v>
      </c>
      <c r="E85" s="16">
        <v>1.2E-2</v>
      </c>
      <c r="F85" s="16">
        <v>1.4999999999999999E-2</v>
      </c>
      <c r="G85" s="16">
        <f t="shared" si="10"/>
        <v>2.9999999999999992E-3</v>
      </c>
      <c r="H85" s="26">
        <f t="shared" si="11"/>
        <v>0.24999999999999992</v>
      </c>
    </row>
    <row r="86" spans="2:8" x14ac:dyDescent="0.15">
      <c r="B86" s="22"/>
      <c r="D86" s="27" t="s">
        <v>96</v>
      </c>
      <c r="E86" s="16">
        <v>8.9999999999999993E-3</v>
      </c>
      <c r="F86" s="16">
        <v>1.0999999999999999E-2</v>
      </c>
      <c r="G86" s="16">
        <f t="shared" si="10"/>
        <v>2E-3</v>
      </c>
      <c r="H86" s="26">
        <f t="shared" si="11"/>
        <v>0.22222222222222224</v>
      </c>
    </row>
    <row r="87" spans="2:8" x14ac:dyDescent="0.15">
      <c r="B87" s="22"/>
      <c r="H87" s="21"/>
    </row>
    <row r="88" spans="2:8" x14ac:dyDescent="0.15">
      <c r="B88" s="20" t="s">
        <v>99</v>
      </c>
      <c r="H88" s="21"/>
    </row>
    <row r="89" spans="2:8" x14ac:dyDescent="0.15">
      <c r="B89" s="22"/>
      <c r="H89" s="21"/>
    </row>
    <row r="90" spans="2:8" x14ac:dyDescent="0.15">
      <c r="B90" s="29"/>
      <c r="C90" s="15" t="s">
        <v>83</v>
      </c>
      <c r="E90" s="39">
        <v>3.0000000000000001E-3</v>
      </c>
      <c r="F90" s="39">
        <v>3.0000000000000001E-3</v>
      </c>
      <c r="G90" s="16">
        <f>F90-E90</f>
        <v>0</v>
      </c>
      <c r="H90" s="26">
        <f>(F90-E90)/E90</f>
        <v>0</v>
      </c>
    </row>
    <row r="91" spans="2:8" x14ac:dyDescent="0.15">
      <c r="B91" s="29"/>
      <c r="H91" s="26"/>
    </row>
    <row r="92" spans="2:8" x14ac:dyDescent="0.15">
      <c r="B92" s="29"/>
      <c r="C92" s="15" t="s">
        <v>80</v>
      </c>
      <c r="E92" s="16">
        <v>1E-3</v>
      </c>
      <c r="F92" s="16">
        <v>1E-3</v>
      </c>
      <c r="G92" s="16">
        <f>F92-E92</f>
        <v>0</v>
      </c>
      <c r="H92" s="26">
        <f>(F92-E92)/E92</f>
        <v>0</v>
      </c>
    </row>
    <row r="93" spans="2:8" x14ac:dyDescent="0.15">
      <c r="B93" s="29"/>
      <c r="H93" s="26"/>
    </row>
    <row r="94" spans="2:8" x14ac:dyDescent="0.15">
      <c r="B94" s="29"/>
      <c r="C94" s="15" t="s">
        <v>114</v>
      </c>
      <c r="F94" s="16" t="s">
        <v>115</v>
      </c>
      <c r="G94" s="16" t="s">
        <v>78</v>
      </c>
      <c r="H94" s="26" t="s">
        <v>78</v>
      </c>
    </row>
    <row r="95" spans="2:8" ht="14" thickBot="1" x14ac:dyDescent="0.2">
      <c r="B95" s="30"/>
      <c r="C95" s="31"/>
      <c r="D95" s="32"/>
      <c r="E95" s="33"/>
      <c r="F95" s="33"/>
      <c r="G95" s="33"/>
      <c r="H95" s="34"/>
    </row>
  </sheetData>
  <mergeCells count="3">
    <mergeCell ref="B1:H1"/>
    <mergeCell ref="B2:H2"/>
    <mergeCell ref="B68:H69"/>
  </mergeCells>
  <printOptions horizontalCentered="1"/>
  <pageMargins left="0.75" right="0.75" top="0.45" bottom="0.47" header="0.5" footer="0.5"/>
  <pageSetup scale="53" fitToHeight="7" orientation="portrait" r:id="rId1"/>
  <headerFooter alignWithMargins="0"/>
  <rowBreaks count="1" manualBreakCount="1">
    <brk id="1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37221-758F-1848-BFAD-76DE1043FFDF}">
  <sheetPr>
    <pageSetUpPr fitToPage="1"/>
  </sheetPr>
  <dimension ref="B1:I25"/>
  <sheetViews>
    <sheetView workbookViewId="0"/>
  </sheetViews>
  <sheetFormatPr baseColWidth="10" defaultColWidth="11.5" defaultRowHeight="13" x14ac:dyDescent="0.15"/>
  <cols>
    <col min="1" max="2" width="2.6640625" customWidth="1"/>
    <col min="3" max="8" width="18.83203125" customWidth="1"/>
    <col min="9" max="10" width="2.6640625" customWidth="1"/>
  </cols>
  <sheetData>
    <row r="1" spans="2:9" ht="14" thickBot="1" x14ac:dyDescent="0.2"/>
    <row r="2" spans="2:9" x14ac:dyDescent="0.15">
      <c r="B2" s="17"/>
      <c r="C2" s="18"/>
      <c r="D2" s="18"/>
      <c r="E2" s="18"/>
      <c r="F2" s="18"/>
      <c r="G2" s="18"/>
      <c r="H2" s="18"/>
      <c r="I2" s="45"/>
    </row>
    <row r="3" spans="2:9" x14ac:dyDescent="0.15">
      <c r="B3" s="22"/>
      <c r="C3" s="59" t="s">
        <v>109</v>
      </c>
      <c r="D3" s="59"/>
      <c r="E3" s="59"/>
      <c r="F3" s="59"/>
      <c r="G3" s="59"/>
      <c r="H3" s="59"/>
      <c r="I3" s="21"/>
    </row>
    <row r="4" spans="2:9" x14ac:dyDescent="0.15">
      <c r="B4" s="22"/>
      <c r="I4" s="21"/>
    </row>
    <row r="5" spans="2:9" x14ac:dyDescent="0.15">
      <c r="B5" s="22"/>
      <c r="C5" s="60" t="s">
        <v>101</v>
      </c>
      <c r="D5" s="60" t="s">
        <v>102</v>
      </c>
      <c r="E5" s="61" t="s">
        <v>106</v>
      </c>
      <c r="F5" s="59" t="s">
        <v>104</v>
      </c>
      <c r="G5" s="59"/>
      <c r="H5" s="60" t="s">
        <v>71</v>
      </c>
      <c r="I5" s="21"/>
    </row>
    <row r="6" spans="2:9" s="44" customFormat="1" x14ac:dyDescent="0.15">
      <c r="B6" s="46"/>
      <c r="C6" s="60"/>
      <c r="D6" s="60"/>
      <c r="E6" s="61"/>
      <c r="F6" s="44" t="s">
        <v>103</v>
      </c>
      <c r="G6" s="44" t="s">
        <v>105</v>
      </c>
      <c r="H6" s="60"/>
      <c r="I6" s="47"/>
    </row>
    <row r="7" spans="2:9" x14ac:dyDescent="0.15">
      <c r="B7" s="22"/>
      <c r="C7" s="27" t="s">
        <v>19</v>
      </c>
      <c r="D7" s="48" t="s">
        <v>75</v>
      </c>
      <c r="E7" s="48" t="s">
        <v>107</v>
      </c>
      <c r="F7" s="49">
        <f>(0.45*(6/16)+0.185)*1000</f>
        <v>353.75</v>
      </c>
      <c r="G7" s="49">
        <f>(0.756*(2/16)+0.298)*1000</f>
        <v>392.49999999999994</v>
      </c>
      <c r="H7" s="50">
        <f>G7/F7-1</f>
        <v>0.10954063604240272</v>
      </c>
      <c r="I7" s="21"/>
    </row>
    <row r="8" spans="2:9" x14ac:dyDescent="0.15">
      <c r="B8" s="22"/>
      <c r="C8" s="27" t="s">
        <v>19</v>
      </c>
      <c r="D8" s="48" t="s">
        <v>82</v>
      </c>
      <c r="E8" s="48" t="s">
        <v>107</v>
      </c>
      <c r="F8" s="49">
        <f>(0.37*(6/16)+0.185)*1000</f>
        <v>323.75</v>
      </c>
      <c r="G8" s="49">
        <f>(0.756*(2/16)+0.285)*1000</f>
        <v>379.49999999999994</v>
      </c>
      <c r="H8" s="50">
        <f t="shared" ref="H8:H24" si="0">G8/F8-1</f>
        <v>0.17220077220077212</v>
      </c>
      <c r="I8" s="21"/>
    </row>
    <row r="9" spans="2:9" x14ac:dyDescent="0.15">
      <c r="B9" s="22"/>
      <c r="C9" s="27" t="s">
        <v>79</v>
      </c>
      <c r="D9" s="48" t="s">
        <v>75</v>
      </c>
      <c r="E9" s="48" t="s">
        <v>107</v>
      </c>
      <c r="F9" s="49">
        <f>(0.45*(6/16)+0.117)*1000</f>
        <v>285.75</v>
      </c>
      <c r="G9" s="49">
        <f>(0.64*(2/16)+0.238)*1000</f>
        <v>318</v>
      </c>
      <c r="H9" s="50">
        <f t="shared" si="0"/>
        <v>0.11286089238845154</v>
      </c>
      <c r="I9" s="21"/>
    </row>
    <row r="10" spans="2:9" x14ac:dyDescent="0.15">
      <c r="B10" s="22"/>
      <c r="C10" s="27" t="s">
        <v>79</v>
      </c>
      <c r="D10" s="48" t="s">
        <v>82</v>
      </c>
      <c r="E10" s="48" t="s">
        <v>107</v>
      </c>
      <c r="F10" s="49">
        <f>(0.37*(6/16)+0.117)*1000</f>
        <v>255.74999999999997</v>
      </c>
      <c r="G10" s="49">
        <f>(0.64*(2/16)+0.225)*1000</f>
        <v>305</v>
      </c>
      <c r="H10" s="50">
        <f t="shared" si="0"/>
        <v>0.19257086999022488</v>
      </c>
      <c r="I10" s="21"/>
    </row>
    <row r="11" spans="2:9" x14ac:dyDescent="0.15">
      <c r="B11" s="22"/>
      <c r="C11" s="27" t="s">
        <v>3</v>
      </c>
      <c r="D11" s="48" t="s">
        <v>75</v>
      </c>
      <c r="E11" s="48" t="s">
        <v>107</v>
      </c>
      <c r="F11" s="49">
        <f>(0.45*(6/16)+0.094)*1000</f>
        <v>262.75000000000006</v>
      </c>
      <c r="G11" s="49">
        <f>(0.64*(2/16)+0.209)*1000</f>
        <v>289</v>
      </c>
      <c r="H11" s="50">
        <f t="shared" si="0"/>
        <v>9.9904852521407905E-2</v>
      </c>
      <c r="I11" s="21"/>
    </row>
    <row r="12" spans="2:9" x14ac:dyDescent="0.15">
      <c r="B12" s="22"/>
      <c r="C12" s="27" t="s">
        <v>3</v>
      </c>
      <c r="D12" s="48" t="s">
        <v>82</v>
      </c>
      <c r="E12" s="48" t="s">
        <v>107</v>
      </c>
      <c r="F12" s="49">
        <f>(0.37*(6/16)+0.094)*1000</f>
        <v>232.74999999999997</v>
      </c>
      <c r="G12" s="49">
        <f>(0.64*(2/16)+0.196)*1000</f>
        <v>276</v>
      </c>
      <c r="H12" s="50">
        <f t="shared" si="0"/>
        <v>0.18582169709989271</v>
      </c>
      <c r="I12" s="21"/>
    </row>
    <row r="13" spans="2:9" x14ac:dyDescent="0.15">
      <c r="B13" s="22"/>
      <c r="C13" s="27" t="s">
        <v>19</v>
      </c>
      <c r="D13" s="48" t="s">
        <v>75</v>
      </c>
      <c r="E13" s="48" t="s">
        <v>108</v>
      </c>
      <c r="F13" s="49">
        <f>(0.45*(6/16)+0.185-0.008)*1000</f>
        <v>345.75</v>
      </c>
      <c r="G13" s="49">
        <f>(0.756*(2/16)+0.298-0.01)*1000</f>
        <v>382.49999999999994</v>
      </c>
      <c r="H13" s="50">
        <f t="shared" si="0"/>
        <v>0.10629067245119295</v>
      </c>
      <c r="I13" s="21"/>
    </row>
    <row r="14" spans="2:9" x14ac:dyDescent="0.15">
      <c r="B14" s="22"/>
      <c r="C14" s="27" t="s">
        <v>19</v>
      </c>
      <c r="D14" s="48" t="s">
        <v>82</v>
      </c>
      <c r="E14" s="48" t="s">
        <v>108</v>
      </c>
      <c r="F14" s="49">
        <f>(0.37*(6/16)+0.185-0.008)*1000</f>
        <v>315.75</v>
      </c>
      <c r="G14" s="49">
        <f>(0.756*(2/16)+0.285-0.01)*1000</f>
        <v>369.49999999999994</v>
      </c>
      <c r="H14" s="50">
        <f t="shared" si="0"/>
        <v>0.17022961203483744</v>
      </c>
      <c r="I14" s="21"/>
    </row>
    <row r="15" spans="2:9" x14ac:dyDescent="0.15">
      <c r="B15" s="22"/>
      <c r="C15" s="27" t="s">
        <v>79</v>
      </c>
      <c r="D15" s="48" t="s">
        <v>75</v>
      </c>
      <c r="E15" s="48" t="s">
        <v>108</v>
      </c>
      <c r="F15" s="49">
        <f>(0.45*(6/16)+0.117-0.007)*1000</f>
        <v>278.75</v>
      </c>
      <c r="G15" s="49">
        <f>(0.64*(2/16)+0.238-0.009)*1000</f>
        <v>309</v>
      </c>
      <c r="H15" s="50">
        <f t="shared" si="0"/>
        <v>0.10852017937219727</v>
      </c>
      <c r="I15" s="21"/>
    </row>
    <row r="16" spans="2:9" x14ac:dyDescent="0.15">
      <c r="B16" s="22"/>
      <c r="C16" s="27" t="s">
        <v>79</v>
      </c>
      <c r="D16" s="48" t="s">
        <v>82</v>
      </c>
      <c r="E16" s="48" t="s">
        <v>108</v>
      </c>
      <c r="F16" s="49">
        <f>(0.37*(6/16)+0.117-0.007)*1000</f>
        <v>248.74999999999997</v>
      </c>
      <c r="G16" s="49">
        <f>(0.64*(2/16)+0.225-0.009)*1000</f>
        <v>296</v>
      </c>
      <c r="H16" s="50">
        <f t="shared" si="0"/>
        <v>0.18994974874371873</v>
      </c>
      <c r="I16" s="21"/>
    </row>
    <row r="17" spans="2:9" x14ac:dyDescent="0.15">
      <c r="B17" s="22"/>
      <c r="C17" s="27" t="s">
        <v>3</v>
      </c>
      <c r="D17" s="48" t="s">
        <v>75</v>
      </c>
      <c r="E17" s="48" t="s">
        <v>108</v>
      </c>
      <c r="F17" s="49">
        <f>(0.45*(6/16)+0.094-0.002)*1000</f>
        <v>260.75000000000006</v>
      </c>
      <c r="G17" s="49">
        <f>(0.64*(2/16)+0.209-0.003)*1000</f>
        <v>286</v>
      </c>
      <c r="H17" s="50">
        <f t="shared" si="0"/>
        <v>9.683604985618377E-2</v>
      </c>
      <c r="I17" s="21"/>
    </row>
    <row r="18" spans="2:9" x14ac:dyDescent="0.15">
      <c r="B18" s="22"/>
      <c r="C18" s="27" t="s">
        <v>3</v>
      </c>
      <c r="D18" s="48" t="s">
        <v>82</v>
      </c>
      <c r="E18" s="48" t="s">
        <v>108</v>
      </c>
      <c r="F18" s="49">
        <f>(0.37*(6/16)+0.094-0.002)*1000</f>
        <v>230.74999999999997</v>
      </c>
      <c r="G18" s="49">
        <f>(0.64*(2/16)+0.196-0.003)*1000</f>
        <v>273</v>
      </c>
      <c r="H18" s="50">
        <f t="shared" si="0"/>
        <v>0.18309859154929597</v>
      </c>
      <c r="I18" s="21"/>
    </row>
    <row r="19" spans="2:9" x14ac:dyDescent="0.15">
      <c r="B19" s="22"/>
      <c r="C19" s="27" t="s">
        <v>19</v>
      </c>
      <c r="D19" s="48" t="s">
        <v>75</v>
      </c>
      <c r="E19" s="48" t="s">
        <v>116</v>
      </c>
      <c r="F19" s="49">
        <f>(0.45*(6/16)+0.185-0.015)*1000</f>
        <v>338.75</v>
      </c>
      <c r="G19" s="49">
        <f>(0.756*(2/16)+0.298-0.018)*1000</f>
        <v>374.49999999999994</v>
      </c>
      <c r="H19" s="50">
        <f t="shared" si="0"/>
        <v>0.10553505535055341</v>
      </c>
      <c r="I19" s="21"/>
    </row>
    <row r="20" spans="2:9" x14ac:dyDescent="0.15">
      <c r="B20" s="22"/>
      <c r="C20" s="27" t="s">
        <v>19</v>
      </c>
      <c r="D20" s="48" t="s">
        <v>82</v>
      </c>
      <c r="E20" s="48" t="s">
        <v>116</v>
      </c>
      <c r="F20" s="49">
        <f>(0.37*(6/16)+0.185-0.015)*1000</f>
        <v>308.74999999999994</v>
      </c>
      <c r="G20" s="49">
        <f>(0.756*(2/16)+0.285-0.018)*1000</f>
        <v>361.49999999999994</v>
      </c>
      <c r="H20" s="50">
        <f t="shared" si="0"/>
        <v>0.17085020242914983</v>
      </c>
      <c r="I20" s="21"/>
    </row>
    <row r="21" spans="2:9" x14ac:dyDescent="0.15">
      <c r="B21" s="22"/>
      <c r="C21" s="27" t="s">
        <v>79</v>
      </c>
      <c r="D21" s="48" t="s">
        <v>75</v>
      </c>
      <c r="E21" s="48" t="s">
        <v>116</v>
      </c>
      <c r="F21" s="49">
        <f>(0.45*(6/16)+0.117-0.012)*1000</f>
        <v>273.75</v>
      </c>
      <c r="G21" s="49">
        <f>(0.64*(2/16)+0.238-0.015)*1000</f>
        <v>303</v>
      </c>
      <c r="H21" s="50">
        <f t="shared" si="0"/>
        <v>0.10684931506849304</v>
      </c>
      <c r="I21" s="21"/>
    </row>
    <row r="22" spans="2:9" x14ac:dyDescent="0.15">
      <c r="B22" s="22"/>
      <c r="C22" s="27" t="s">
        <v>79</v>
      </c>
      <c r="D22" s="48" t="s">
        <v>82</v>
      </c>
      <c r="E22" s="48" t="s">
        <v>116</v>
      </c>
      <c r="F22" s="49">
        <f>(0.37*(6/16)+0.117-0.012)*1000</f>
        <v>243.74999999999997</v>
      </c>
      <c r="G22" s="49">
        <f>(0.64*(2/16)+0.225-0.015)*1000</f>
        <v>290</v>
      </c>
      <c r="H22" s="50">
        <f t="shared" si="0"/>
        <v>0.18974358974358996</v>
      </c>
      <c r="I22" s="21"/>
    </row>
    <row r="23" spans="2:9" x14ac:dyDescent="0.15">
      <c r="B23" s="22"/>
      <c r="C23" s="27" t="s">
        <v>3</v>
      </c>
      <c r="D23" s="48" t="s">
        <v>75</v>
      </c>
      <c r="E23" s="48" t="s">
        <v>116</v>
      </c>
      <c r="F23" s="49">
        <f>(0.45*(6/16)+0.094-0.009)*1000</f>
        <v>253.75000000000003</v>
      </c>
      <c r="G23" s="49">
        <f>(0.64*(2/16)+0.209-0.011)*1000</f>
        <v>277.99999999999994</v>
      </c>
      <c r="H23" s="50">
        <f t="shared" si="0"/>
        <v>9.5566502463053871E-2</v>
      </c>
      <c r="I23" s="21"/>
    </row>
    <row r="24" spans="2:9" x14ac:dyDescent="0.15">
      <c r="B24" s="22"/>
      <c r="C24" s="27" t="s">
        <v>3</v>
      </c>
      <c r="D24" s="48" t="s">
        <v>82</v>
      </c>
      <c r="E24" s="48" t="s">
        <v>116</v>
      </c>
      <c r="F24" s="49">
        <f>(0.37*(6/16)+0.094-0.009)*1000</f>
        <v>223.74999999999997</v>
      </c>
      <c r="G24" s="49">
        <f>(0.64*(2/16)+0.196-0.011)*1000</f>
        <v>265</v>
      </c>
      <c r="H24" s="50">
        <f t="shared" si="0"/>
        <v>0.18435754189944142</v>
      </c>
      <c r="I24" s="21"/>
    </row>
    <row r="25" spans="2:9" ht="14" thickBot="1" x14ac:dyDescent="0.2">
      <c r="B25" s="30"/>
      <c r="C25" s="32"/>
      <c r="D25" s="32"/>
      <c r="E25" s="32"/>
      <c r="F25" s="32"/>
      <c r="G25" s="32"/>
      <c r="H25" s="32"/>
      <c r="I25" s="34"/>
    </row>
  </sheetData>
  <mergeCells count="6">
    <mergeCell ref="C3:H3"/>
    <mergeCell ref="F5:G5"/>
    <mergeCell ref="H5:H6"/>
    <mergeCell ref="C5:C6"/>
    <mergeCell ref="D5:D6"/>
    <mergeCell ref="E5:E6"/>
  </mergeCells>
  <printOptions horizontalCentered="1"/>
  <pageMargins left="0.7" right="0.7" top="0.75" bottom="0.75" header="0.3" footer="0.3"/>
  <pageSetup scale="7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Periodicals In-County</vt:lpstr>
      <vt:lpstr>Periodicals Outside County</vt:lpstr>
      <vt:lpstr>Mktg CR Ltr-Flt</vt:lpstr>
      <vt:lpstr>6 Oz MM Flat Examples</vt:lpstr>
      <vt:lpstr>'Mktg CR Ltr-Flt'!Print_Titles</vt:lpstr>
      <vt:lpstr>'Periodicals Outside County'!Print_Titles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Microsoft Office User</cp:lastModifiedBy>
  <cp:lastPrinted>2017-10-06T18:59:14Z</cp:lastPrinted>
  <dcterms:created xsi:type="dcterms:W3CDTF">2006-05-10T14:54:11Z</dcterms:created>
  <dcterms:modified xsi:type="dcterms:W3CDTF">2023-04-10T20:54:06Z</dcterms:modified>
</cp:coreProperties>
</file>